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65" windowWidth="20730" windowHeight="9015"/>
  </bookViews>
  <sheets>
    <sheet name="Case" sheetId="1" r:id="rId1"/>
    <sheet name="Cashflow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7" i="2" l="1"/>
  <c r="G10" i="2" s="1"/>
  <c r="G5" i="2"/>
  <c r="G21" i="2" s="1"/>
  <c r="G11" i="2"/>
  <c r="G12" i="2" l="1"/>
  <c r="H32" i="2"/>
  <c r="G45" i="2" s="1"/>
  <c r="E18" i="2"/>
  <c r="G14" i="2"/>
  <c r="E16" i="2" s="1"/>
  <c r="F26" i="1"/>
  <c r="H34" i="2" l="1"/>
  <c r="F34" i="1"/>
  <c r="F33" i="1"/>
  <c r="F35" i="1" s="1"/>
  <c r="F29" i="1"/>
  <c r="F28" i="1"/>
  <c r="F42" i="1" s="1"/>
  <c r="F27" i="1"/>
  <c r="F30" i="1" l="1"/>
  <c r="C18" i="1"/>
  <c r="C19" i="1" s="1"/>
  <c r="B18" i="1"/>
  <c r="F43" i="1" l="1"/>
  <c r="F44" i="1" s="1"/>
  <c r="F55" i="1"/>
  <c r="G27" i="2"/>
  <c r="B19" i="1"/>
  <c r="D20" i="1"/>
  <c r="D21" i="1" s="1"/>
  <c r="F36" i="1"/>
  <c r="F54" i="1"/>
  <c r="F58" i="1" s="1"/>
  <c r="F56" i="1" l="1"/>
  <c r="F59" i="1" l="1"/>
  <c r="G37" i="2"/>
  <c r="G42" i="2" s="1"/>
</calcChain>
</file>

<file path=xl/sharedStrings.xml><?xml version="1.0" encoding="utf-8"?>
<sst xmlns="http://schemas.openxmlformats.org/spreadsheetml/2006/main" count="106" uniqueCount="103">
  <si>
    <t>07/08</t>
  </si>
  <si>
    <t>allotment roadway</t>
  </si>
  <si>
    <t>08/09</t>
  </si>
  <si>
    <t>allotment agreement</t>
  </si>
  <si>
    <t>11/12</t>
  </si>
  <si>
    <t>12/13</t>
  </si>
  <si>
    <t>13/14</t>
  </si>
  <si>
    <t>14/15</t>
  </si>
  <si>
    <t>15/16</t>
  </si>
  <si>
    <t>16/17</t>
  </si>
  <si>
    <t>17/18</t>
  </si>
  <si>
    <t>Income</t>
  </si>
  <si>
    <t>Expenditure</t>
  </si>
  <si>
    <t>Allotment Background finances</t>
  </si>
  <si>
    <t xml:space="preserve">  </t>
  </si>
  <si>
    <t>Topping of vacant plots and roadways</t>
  </si>
  <si>
    <t>Total</t>
  </si>
  <si>
    <t>Recap over the last 9 years</t>
  </si>
  <si>
    <t xml:space="preserve">Income over Expenditure </t>
  </si>
  <si>
    <t>Average Profit per year</t>
  </si>
  <si>
    <t>We currently have four main tenants:</t>
  </si>
  <si>
    <t>Tenant 1</t>
  </si>
  <si>
    <t>Tenant 3</t>
  </si>
  <si>
    <t>Tenant 4</t>
  </si>
  <si>
    <t>Tenant 2</t>
  </si>
  <si>
    <t>No of plots</t>
  </si>
  <si>
    <t>There are 18 paddock plots unallocated</t>
  </si>
  <si>
    <t>There are 2 Allotment plots unallocated</t>
  </si>
  <si>
    <t>The problem we face is that none of the unallocated paddock plots can be accessed without repair of the main access</t>
  </si>
  <si>
    <t>Plot annual rental</t>
  </si>
  <si>
    <t>Tenant 2  is also at risk if the access remains unrepaired</t>
  </si>
  <si>
    <t>Thus income without any work being done is likely to be:</t>
  </si>
  <si>
    <t>Tenant 1 plus tenant 3 and tenant 4</t>
  </si>
  <si>
    <t>Potential cost of renewing the access way is</t>
  </si>
  <si>
    <t>Thus potential income from all plots is thus :</t>
  </si>
  <si>
    <t>Av/ year</t>
  </si>
  <si>
    <t>per year</t>
  </si>
  <si>
    <t>Annual income would be</t>
  </si>
  <si>
    <t>Giving a profit of</t>
  </si>
  <si>
    <t>Assuming we do the work, keeping all existing tenants and can allocate 33% of the unallocated plots:</t>
  </si>
  <si>
    <t>OR</t>
  </si>
  <si>
    <t>which would otherwise be the responsibility of the paying tenant(s) if we didn't</t>
  </si>
  <si>
    <t>Potential Additional Income from non allocated plots</t>
  </si>
  <si>
    <t>Notes</t>
  </si>
  <si>
    <t>One plot charged at 65% due to</t>
  </si>
  <si>
    <t>shape</t>
  </si>
  <si>
    <t>Dyke clearence for two external dykes</t>
  </si>
  <si>
    <t xml:space="preserve">Unless we forget topping </t>
  </si>
  <si>
    <t>Profit</t>
  </si>
  <si>
    <t>Assuming upkeep would still be approx £1000 per annum</t>
  </si>
  <si>
    <t>(This is the additional money the Parish has used elsewhere)</t>
  </si>
  <si>
    <t>Consider also that had we been caring for the roadway proactively annually we might not be where we are now.</t>
  </si>
  <si>
    <t>more income per annum than if we did nothing</t>
  </si>
  <si>
    <t>more profit per annum than if we did nothing</t>
  </si>
  <si>
    <t>While income and profit look the same here it depends what we put in as upkeep costs in both scenarios</t>
  </si>
  <si>
    <t>Plus we'd be wasting the potential of the additional plots AND still have to maintain them by topping etc</t>
  </si>
  <si>
    <t xml:space="preserve">"What if?" scenarios can be played by changing the values in the </t>
  </si>
  <si>
    <t>Yellow</t>
  </si>
  <si>
    <t>boxes</t>
  </si>
  <si>
    <t>BUT, then the profit over the last nine years would have been lower with less money for other village projects</t>
  </si>
  <si>
    <t>Anticipated costs including track and security gating</t>
  </si>
  <si>
    <t>To be funded by 50% from Parish Council reserve fund</t>
  </si>
  <si>
    <t>Council loan of  50% over</t>
  </si>
  <si>
    <t xml:space="preserve">years at </t>
  </si>
  <si>
    <t>per annum</t>
  </si>
  <si>
    <t>capital</t>
  </si>
  <si>
    <t>Loan and interest payments based on 60 payments</t>
  </si>
  <si>
    <t>per month</t>
  </si>
  <si>
    <t>interest</t>
  </si>
  <si>
    <t>Likely payable in July</t>
  </si>
  <si>
    <t>per month, from July</t>
  </si>
  <si>
    <t>Cost this year will be</t>
  </si>
  <si>
    <t>made up of £6000 from Reserve and</t>
  </si>
  <si>
    <t>from current account</t>
  </si>
  <si>
    <t>Thereafter annualised cost will be</t>
  </si>
  <si>
    <t>After which the loan will have been paid off.</t>
  </si>
  <si>
    <t>Approx.</t>
  </si>
  <si>
    <t xml:space="preserve">Our reserve account balance will drop from £14,684.08 to </t>
  </si>
  <si>
    <t>We should consider that the annual upkeep will be similar to the last 9 years to include</t>
  </si>
  <si>
    <t>topping, dyke maintenance and the rest of the access tracks.</t>
  </si>
  <si>
    <t>Thus annual maintenance costs should be considered to be</t>
  </si>
  <si>
    <t>as an average</t>
  </si>
  <si>
    <t xml:space="preserve">We should aim to replenish the reserve account over the next 5 years at </t>
  </si>
  <si>
    <t>per year.</t>
  </si>
  <si>
    <t>Provided we undertake the work</t>
  </si>
  <si>
    <t>Dyke clearance of two Dykes in 2012/13. The PC would be paying this anyway.</t>
  </si>
  <si>
    <t>is successful in its loan application AND we decide to go ahead with the full repair as quoted, there will be</t>
  </si>
  <si>
    <t xml:space="preserve">approximately </t>
  </si>
  <si>
    <t>Minus average cost of repair over the last 9 years</t>
  </si>
  <si>
    <t xml:space="preserve">Less  per annum for other parish spending  over the next 5 years while we pay off the loan and feed back </t>
  </si>
  <si>
    <t>into the reserve each year</t>
  </si>
  <si>
    <t>Thus from the above we should be working on the basis that for the next 5 years that IF the PC</t>
  </si>
  <si>
    <t>Thus the cashflow impact on the Current Account would be</t>
  </si>
  <si>
    <t>This could be mitigated from the income from the paddocks rental profits estimated to be:</t>
  </si>
  <si>
    <t>It is possible it will be nearer £500 at least for a few years as the previous major cost was £6079 for</t>
  </si>
  <si>
    <t>Business justification for access roadway work at magdalen Allotment and paddocks</t>
  </si>
  <si>
    <t>Annual Income from Tenants</t>
  </si>
  <si>
    <t>At today's plot rental</t>
  </si>
  <si>
    <t>Note: We are considering that the track to be fixed is the main access track.</t>
  </si>
  <si>
    <t>per annum in 2019, 2020, 2021 and 2022 and £500 in 2023</t>
  </si>
  <si>
    <t>over 8 months' loan repayments</t>
  </si>
  <si>
    <t>at completion of the work, say July</t>
  </si>
  <si>
    <t>Cashflow associated with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</si>
</sst>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14" fontId="1" fillId="0" borderId="0" xfId="0" applyNumberFormat="1" applyFont="1"/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0" fontId="1" fillId="2" borderId="0" xfId="0" applyFont="1" applyFill="1"/>
    <xf numFmtId="0" fontId="0" fillId="5" borderId="0" xfId="0" applyFill="1"/>
    <xf numFmtId="0" fontId="1" fillId="5" borderId="0" xfId="0" applyFont="1" applyFill="1"/>
    <xf numFmtId="0" fontId="2" fillId="4" borderId="4" xfId="0" applyFont="1" applyFill="1" applyBorder="1"/>
    <xf numFmtId="0" fontId="3" fillId="4" borderId="2" xfId="0" applyFont="1" applyFill="1" applyBorder="1"/>
    <xf numFmtId="0" fontId="3" fillId="4" borderId="5" xfId="0" applyFont="1" applyFill="1" applyBorder="1"/>
    <xf numFmtId="0" fontId="1" fillId="4" borderId="6" xfId="0" applyFont="1" applyFill="1" applyBorder="1"/>
    <xf numFmtId="0" fontId="0" fillId="4" borderId="0" xfId="0" applyFill="1" applyBorder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1" fillId="0" borderId="6" xfId="0" applyFont="1" applyBorder="1"/>
    <xf numFmtId="164" fontId="1" fillId="0" borderId="0" xfId="0" applyNumberFormat="1" applyFont="1" applyBorder="1"/>
    <xf numFmtId="0" fontId="1" fillId="0" borderId="0" xfId="0" applyFont="1" applyBorder="1"/>
    <xf numFmtId="165" fontId="1" fillId="2" borderId="0" xfId="0" applyNumberFormat="1" applyFont="1" applyFill="1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4" xfId="0" applyFont="1" applyBorder="1"/>
    <xf numFmtId="0" fontId="0" fillId="0" borderId="2" xfId="0" applyBorder="1"/>
    <xf numFmtId="0" fontId="0" fillId="0" borderId="5" xfId="0" applyBorder="1"/>
    <xf numFmtId="164" fontId="0" fillId="0" borderId="0" xfId="0" applyNumberFormat="1" applyBorder="1"/>
    <xf numFmtId="0" fontId="0" fillId="0" borderId="8" xfId="0" applyBorder="1"/>
    <xf numFmtId="16" fontId="0" fillId="0" borderId="6" xfId="0" quotePrefix="1" applyNumberFormat="1" applyBorder="1"/>
    <xf numFmtId="0" fontId="0" fillId="0" borderId="6" xfId="0" quotePrefix="1" applyBorder="1"/>
    <xf numFmtId="0" fontId="1" fillId="3" borderId="6" xfId="0" applyFon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/>
    <xf numFmtId="0" fontId="0" fillId="3" borderId="0" xfId="0" applyFill="1" applyBorder="1"/>
    <xf numFmtId="164" fontId="1" fillId="2" borderId="0" xfId="0" applyNumberFormat="1" applyFont="1" applyFill="1" applyBorder="1"/>
    <xf numFmtId="0" fontId="1" fillId="3" borderId="8" xfId="0" applyFont="1" applyFill="1" applyBorder="1"/>
    <xf numFmtId="0" fontId="0" fillId="3" borderId="9" xfId="0" applyFill="1" applyBorder="1"/>
    <xf numFmtId="164" fontId="1" fillId="0" borderId="9" xfId="0" applyNumberFormat="1" applyFont="1" applyBorder="1"/>
    <xf numFmtId="0" fontId="1" fillId="0" borderId="9" xfId="0" applyFont="1" applyBorder="1"/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164" fontId="0" fillId="0" borderId="0" xfId="0" applyNumberFormat="1"/>
    <xf numFmtId="164" fontId="0" fillId="2" borderId="0" xfId="0" applyNumberFormat="1" applyFill="1"/>
    <xf numFmtId="164" fontId="0" fillId="5" borderId="0" xfId="0" applyNumberFormat="1" applyFill="1" applyBorder="1"/>
    <xf numFmtId="165" fontId="0" fillId="5" borderId="0" xfId="0" applyNumberFormat="1" applyFill="1" applyBorder="1"/>
    <xf numFmtId="14" fontId="0" fillId="0" borderId="0" xfId="0" applyNumberFormat="1"/>
    <xf numFmtId="165" fontId="1" fillId="5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L48" sqref="L48"/>
    </sheetView>
  </sheetViews>
  <sheetFormatPr defaultColWidth="8.85546875" defaultRowHeight="15" x14ac:dyDescent="0.25"/>
  <cols>
    <col min="1" max="1" width="10.7109375" bestFit="1" customWidth="1"/>
    <col min="2" max="2" width="10.7109375" customWidth="1"/>
    <col min="3" max="3" width="9.28515625" bestFit="1" customWidth="1"/>
    <col min="4" max="4" width="10.140625" bestFit="1" customWidth="1"/>
    <col min="5" max="5" width="10.7109375" customWidth="1"/>
  </cols>
  <sheetData>
    <row r="1" spans="1:11" x14ac:dyDescent="0.2">
      <c r="A1" s="1" t="s">
        <v>95</v>
      </c>
    </row>
    <row r="3" spans="1:11" x14ac:dyDescent="0.2">
      <c r="A3" s="28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x14ac:dyDescent="0.2">
      <c r="A4" s="20"/>
      <c r="B4" s="18"/>
      <c r="C4" s="18"/>
      <c r="D4" s="18"/>
      <c r="E4" s="18"/>
      <c r="F4" s="18"/>
      <c r="G4" s="18"/>
      <c r="H4" s="18"/>
      <c r="I4" s="18"/>
      <c r="J4" s="18"/>
      <c r="K4" s="19"/>
    </row>
    <row r="5" spans="1:11" x14ac:dyDescent="0.2">
      <c r="A5" s="21" t="s">
        <v>13</v>
      </c>
      <c r="B5" s="23"/>
      <c r="C5" s="23"/>
      <c r="D5" s="18"/>
      <c r="E5" s="18"/>
      <c r="F5" s="18"/>
      <c r="G5" s="18"/>
      <c r="H5" s="18"/>
      <c r="I5" s="18"/>
      <c r="J5" s="18"/>
      <c r="K5" s="19"/>
    </row>
    <row r="6" spans="1:11" x14ac:dyDescent="0.2">
      <c r="A6" s="21"/>
      <c r="B6" s="23" t="s">
        <v>11</v>
      </c>
      <c r="C6" s="23" t="s">
        <v>12</v>
      </c>
      <c r="D6" s="18"/>
      <c r="E6" s="18"/>
      <c r="F6" s="18"/>
      <c r="G6" s="18"/>
      <c r="H6" s="18"/>
      <c r="I6" s="18"/>
      <c r="J6" s="18"/>
      <c r="K6" s="19"/>
    </row>
    <row r="7" spans="1:11" x14ac:dyDescent="0.2">
      <c r="A7" s="20"/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x14ac:dyDescent="0.2">
      <c r="A8" s="33" t="s">
        <v>0</v>
      </c>
      <c r="B8" s="31">
        <v>2418</v>
      </c>
      <c r="C8" s="31">
        <v>1595</v>
      </c>
      <c r="D8" s="18" t="s">
        <v>1</v>
      </c>
      <c r="E8" s="18"/>
      <c r="F8" s="18"/>
      <c r="G8" s="18"/>
      <c r="H8" s="18"/>
      <c r="I8" s="18"/>
      <c r="J8" s="18"/>
      <c r="K8" s="19"/>
    </row>
    <row r="9" spans="1:11" x14ac:dyDescent="0.2">
      <c r="A9" s="34" t="s">
        <v>2</v>
      </c>
      <c r="B9" s="31">
        <v>2421</v>
      </c>
      <c r="C9" s="31">
        <v>500</v>
      </c>
      <c r="D9" s="18" t="s">
        <v>3</v>
      </c>
      <c r="E9" s="18"/>
      <c r="F9" s="18"/>
      <c r="G9" s="18"/>
      <c r="H9" s="18"/>
      <c r="I9" s="18"/>
      <c r="J9" s="18"/>
      <c r="K9" s="19"/>
    </row>
    <row r="10" spans="1:11" x14ac:dyDescent="0.2">
      <c r="A10" s="34" t="s">
        <v>4</v>
      </c>
      <c r="B10" s="31">
        <v>2498</v>
      </c>
      <c r="C10" s="31">
        <v>0</v>
      </c>
      <c r="D10" s="18"/>
      <c r="E10" s="18"/>
      <c r="F10" s="18"/>
      <c r="G10" s="18"/>
      <c r="H10" s="18"/>
      <c r="I10" s="18"/>
      <c r="J10" s="18"/>
      <c r="K10" s="19"/>
    </row>
    <row r="11" spans="1:11" x14ac:dyDescent="0.2">
      <c r="A11" s="34" t="s">
        <v>5</v>
      </c>
      <c r="B11" s="31">
        <v>3076</v>
      </c>
      <c r="C11" s="31">
        <v>6079</v>
      </c>
      <c r="D11" s="18" t="s">
        <v>46</v>
      </c>
      <c r="E11" s="18"/>
      <c r="F11" s="18"/>
      <c r="G11" s="18"/>
      <c r="H11" s="18"/>
      <c r="I11" s="18"/>
      <c r="J11" s="18"/>
      <c r="K11" s="19"/>
    </row>
    <row r="12" spans="1:11" x14ac:dyDescent="0.2">
      <c r="A12" s="34" t="s">
        <v>6</v>
      </c>
      <c r="B12" s="31">
        <v>2539</v>
      </c>
      <c r="C12" s="31">
        <v>0</v>
      </c>
      <c r="D12" s="18"/>
      <c r="E12" s="18"/>
      <c r="F12" s="18"/>
      <c r="G12" s="18"/>
      <c r="H12" s="18"/>
      <c r="I12" s="18"/>
      <c r="J12" s="18"/>
      <c r="K12" s="19"/>
    </row>
    <row r="13" spans="1:11" x14ac:dyDescent="0.2">
      <c r="A13" s="34" t="s">
        <v>7</v>
      </c>
      <c r="B13" s="31">
        <v>2560</v>
      </c>
      <c r="C13" s="31">
        <v>272</v>
      </c>
      <c r="D13" s="18"/>
      <c r="E13" s="18"/>
      <c r="F13" s="18"/>
      <c r="G13" s="18"/>
      <c r="H13" s="18"/>
      <c r="I13" s="18"/>
      <c r="J13" s="18"/>
      <c r="K13" s="19"/>
    </row>
    <row r="14" spans="1:11" x14ac:dyDescent="0.2">
      <c r="A14" s="34" t="s">
        <v>8</v>
      </c>
      <c r="B14" s="31">
        <v>0</v>
      </c>
      <c r="C14" s="31">
        <v>0</v>
      </c>
      <c r="D14" s="18"/>
      <c r="E14" s="18"/>
      <c r="F14" s="18"/>
      <c r="G14" s="18"/>
      <c r="H14" s="18"/>
      <c r="I14" s="18"/>
      <c r="J14" s="18"/>
      <c r="K14" s="19"/>
    </row>
    <row r="15" spans="1:11" x14ac:dyDescent="0.2">
      <c r="A15" s="20" t="s">
        <v>9</v>
      </c>
      <c r="B15" s="31">
        <v>4129</v>
      </c>
      <c r="C15" s="31">
        <v>432</v>
      </c>
      <c r="D15" s="18" t="s">
        <v>15</v>
      </c>
      <c r="E15" s="18"/>
      <c r="F15" s="18"/>
      <c r="G15" s="18"/>
      <c r="H15" s="18"/>
      <c r="I15" s="18"/>
      <c r="J15" s="18"/>
      <c r="K15" s="19"/>
    </row>
    <row r="16" spans="1:11" x14ac:dyDescent="0.2">
      <c r="A16" s="20" t="s">
        <v>10</v>
      </c>
      <c r="B16" s="31">
        <v>3117</v>
      </c>
      <c r="C16" s="31">
        <v>856</v>
      </c>
      <c r="D16" s="18" t="s">
        <v>15</v>
      </c>
      <c r="E16" s="18"/>
      <c r="F16" s="18"/>
      <c r="G16" s="18"/>
      <c r="H16" s="18"/>
      <c r="I16" s="18"/>
      <c r="J16" s="18"/>
      <c r="K16" s="19"/>
    </row>
    <row r="17" spans="1:11" x14ac:dyDescent="0.2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x14ac:dyDescent="0.2">
      <c r="A18" s="21" t="s">
        <v>16</v>
      </c>
      <c r="B18" s="22">
        <f>SUM(B8:B16)</f>
        <v>22758</v>
      </c>
      <c r="C18" s="22">
        <f>SUM(C8:C16)</f>
        <v>9734</v>
      </c>
      <c r="D18" s="18"/>
      <c r="E18" s="18"/>
      <c r="F18" s="18"/>
      <c r="G18" s="18"/>
      <c r="H18" s="18"/>
      <c r="I18" s="18"/>
      <c r="J18" s="18"/>
      <c r="K18" s="19"/>
    </row>
    <row r="19" spans="1:11" x14ac:dyDescent="0.2">
      <c r="A19" s="21" t="s">
        <v>35</v>
      </c>
      <c r="B19" s="22">
        <f>B18/9</f>
        <v>2528.6666666666665</v>
      </c>
      <c r="C19" s="22">
        <f>C18/9</f>
        <v>1081.5555555555557</v>
      </c>
      <c r="D19" s="18"/>
      <c r="E19" s="18"/>
      <c r="F19" s="18"/>
      <c r="G19" s="18"/>
      <c r="H19" s="18"/>
      <c r="I19" s="18"/>
      <c r="J19" s="18"/>
      <c r="K19" s="19"/>
    </row>
    <row r="20" spans="1:11" x14ac:dyDescent="0.2">
      <c r="A20" s="35" t="s">
        <v>18</v>
      </c>
      <c r="B20" s="36"/>
      <c r="C20" s="36"/>
      <c r="D20" s="37">
        <f>B18-C18</f>
        <v>13024</v>
      </c>
      <c r="E20" s="18" t="s">
        <v>14</v>
      </c>
      <c r="F20" s="23" t="s">
        <v>29</v>
      </c>
      <c r="G20" s="18"/>
      <c r="H20" s="18"/>
      <c r="I20" s="18"/>
      <c r="J20" s="18"/>
      <c r="K20" s="19"/>
    </row>
    <row r="21" spans="1:11" x14ac:dyDescent="0.2">
      <c r="A21" s="35" t="s">
        <v>19</v>
      </c>
      <c r="B21" s="38"/>
      <c r="C21" s="38"/>
      <c r="D21" s="37">
        <f>D20/9</f>
        <v>1447.1111111111111</v>
      </c>
      <c r="E21" s="18"/>
      <c r="F21" s="39">
        <v>57.86</v>
      </c>
      <c r="G21" s="18"/>
      <c r="H21" s="18"/>
      <c r="I21" s="18"/>
      <c r="J21" s="18"/>
      <c r="K21" s="19"/>
    </row>
    <row r="22" spans="1:11" x14ac:dyDescent="0.2">
      <c r="A22" s="40" t="s">
        <v>50</v>
      </c>
      <c r="B22" s="41"/>
      <c r="C22" s="41"/>
      <c r="D22" s="41"/>
      <c r="E22" s="41"/>
      <c r="F22" s="41"/>
      <c r="G22" s="26"/>
      <c r="H22" s="26"/>
      <c r="I22" s="26"/>
      <c r="J22" s="26"/>
      <c r="K22" s="27"/>
    </row>
    <row r="23" spans="1:11" x14ac:dyDescent="0.2">
      <c r="A23" s="12"/>
      <c r="B23" s="11"/>
      <c r="C23" s="11"/>
      <c r="D23" s="11"/>
      <c r="E23" s="11"/>
      <c r="F23" s="11"/>
    </row>
    <row r="24" spans="1:11" x14ac:dyDescent="0.2">
      <c r="A24" s="28" t="s">
        <v>20</v>
      </c>
      <c r="B24" s="29"/>
      <c r="C24" s="29"/>
      <c r="D24" s="29"/>
      <c r="E24" s="29"/>
      <c r="F24" s="29"/>
      <c r="G24" s="29"/>
      <c r="H24" s="29"/>
      <c r="I24" s="29"/>
      <c r="J24" s="29"/>
      <c r="K24" s="30"/>
    </row>
    <row r="25" spans="1:11" x14ac:dyDescent="0.2">
      <c r="A25" s="20"/>
      <c r="B25" s="18"/>
      <c r="C25" s="23" t="s">
        <v>25</v>
      </c>
      <c r="D25" s="18"/>
      <c r="E25" s="18" t="s">
        <v>96</v>
      </c>
      <c r="F25" s="18"/>
      <c r="G25" s="18"/>
      <c r="H25" s="18"/>
      <c r="I25" s="23" t="s">
        <v>43</v>
      </c>
      <c r="J25" s="18"/>
      <c r="K25" s="19"/>
    </row>
    <row r="26" spans="1:11" x14ac:dyDescent="0.25">
      <c r="A26" s="21" t="s">
        <v>21</v>
      </c>
      <c r="B26" s="18"/>
      <c r="C26" s="18">
        <v>14</v>
      </c>
      <c r="D26" s="18"/>
      <c r="E26" s="18"/>
      <c r="F26" s="31">
        <f>C26*F21</f>
        <v>810.04</v>
      </c>
      <c r="G26" s="18"/>
      <c r="H26" s="23"/>
      <c r="I26" s="18" t="s">
        <v>97</v>
      </c>
      <c r="J26" s="18"/>
      <c r="K26" s="19"/>
    </row>
    <row r="27" spans="1:11" x14ac:dyDescent="0.25">
      <c r="A27" s="21" t="s">
        <v>24</v>
      </c>
      <c r="B27" s="18"/>
      <c r="C27" s="18">
        <v>16</v>
      </c>
      <c r="D27" s="18"/>
      <c r="E27" s="18"/>
      <c r="F27" s="31">
        <f>C27*F21</f>
        <v>925.76</v>
      </c>
      <c r="G27" s="18"/>
      <c r="H27" s="18"/>
      <c r="I27" s="18"/>
      <c r="J27" s="18"/>
      <c r="K27" s="19"/>
    </row>
    <row r="28" spans="1:11" x14ac:dyDescent="0.25">
      <c r="A28" s="21" t="s">
        <v>22</v>
      </c>
      <c r="B28" s="18"/>
      <c r="C28" s="18">
        <v>5.65</v>
      </c>
      <c r="D28" s="18"/>
      <c r="E28" s="18"/>
      <c r="F28" s="31">
        <f>C28*F21</f>
        <v>326.90899999999999</v>
      </c>
      <c r="G28" s="18"/>
      <c r="H28" s="18"/>
      <c r="I28" s="18" t="s">
        <v>44</v>
      </c>
      <c r="J28" s="18"/>
      <c r="K28" s="19"/>
    </row>
    <row r="29" spans="1:11" x14ac:dyDescent="0.25">
      <c r="A29" s="21" t="s">
        <v>23</v>
      </c>
      <c r="B29" s="18"/>
      <c r="C29" s="18">
        <v>4</v>
      </c>
      <c r="D29" s="18"/>
      <c r="E29" s="18"/>
      <c r="F29" s="31">
        <f>C29*F21</f>
        <v>231.44</v>
      </c>
      <c r="G29" s="18"/>
      <c r="H29" s="18"/>
      <c r="I29" s="18" t="s">
        <v>45</v>
      </c>
      <c r="J29" s="18"/>
      <c r="K29" s="19"/>
    </row>
    <row r="30" spans="1:11" ht="15.75" thickBot="1" x14ac:dyDescent="0.3">
      <c r="A30" s="20"/>
      <c r="B30" s="18"/>
      <c r="C30" s="18"/>
      <c r="D30" s="18"/>
      <c r="E30" s="18"/>
      <c r="F30" s="3">
        <f>SUM(F26:F29)</f>
        <v>2294.1489999999999</v>
      </c>
      <c r="G30" s="18"/>
      <c r="H30" s="18"/>
      <c r="I30" s="18"/>
      <c r="J30" s="18"/>
      <c r="K30" s="19"/>
    </row>
    <row r="31" spans="1:11" ht="15.75" thickTop="1" x14ac:dyDescent="0.25">
      <c r="A31" s="21" t="s">
        <v>42</v>
      </c>
      <c r="B31" s="18"/>
      <c r="C31" s="18"/>
      <c r="D31" s="18"/>
      <c r="E31" s="18"/>
      <c r="F31" s="22"/>
      <c r="G31" s="18"/>
      <c r="H31" s="18"/>
      <c r="I31" s="18"/>
      <c r="J31" s="18"/>
      <c r="K31" s="19"/>
    </row>
    <row r="32" spans="1:11" x14ac:dyDescent="0.25">
      <c r="A32" s="20"/>
      <c r="B32" s="18"/>
      <c r="C32" s="18"/>
      <c r="D32" s="18"/>
      <c r="E32" s="18"/>
      <c r="F32" s="22"/>
      <c r="G32" s="18"/>
      <c r="H32" s="18"/>
      <c r="I32" s="18"/>
      <c r="J32" s="18"/>
      <c r="K32" s="19"/>
    </row>
    <row r="33" spans="1:11" x14ac:dyDescent="0.25">
      <c r="A33" s="21" t="s">
        <v>26</v>
      </c>
      <c r="B33" s="18"/>
      <c r="C33" s="18"/>
      <c r="D33" s="18"/>
      <c r="E33" s="18">
        <v>18</v>
      </c>
      <c r="F33" s="31">
        <f>E33*F21</f>
        <v>1041.48</v>
      </c>
      <c r="G33" s="18"/>
      <c r="H33" s="18"/>
      <c r="I33" s="18" t="s">
        <v>97</v>
      </c>
      <c r="J33" s="18"/>
      <c r="K33" s="19"/>
    </row>
    <row r="34" spans="1:11" x14ac:dyDescent="0.25">
      <c r="A34" s="21" t="s">
        <v>27</v>
      </c>
      <c r="B34" s="18"/>
      <c r="C34" s="18"/>
      <c r="D34" s="18"/>
      <c r="E34" s="18">
        <v>2</v>
      </c>
      <c r="F34" s="31">
        <f>E34*F21</f>
        <v>115.72</v>
      </c>
      <c r="G34" s="18"/>
      <c r="H34" s="18"/>
      <c r="I34" s="18"/>
      <c r="J34" s="18"/>
      <c r="K34" s="19"/>
    </row>
    <row r="35" spans="1:11" x14ac:dyDescent="0.25">
      <c r="A35" s="20"/>
      <c r="B35" s="18"/>
      <c r="C35" s="18"/>
      <c r="D35" s="18"/>
      <c r="E35" s="18"/>
      <c r="F35" s="4">
        <f>F33+F34</f>
        <v>1157.2</v>
      </c>
      <c r="G35" s="18"/>
      <c r="H35" s="18"/>
      <c r="I35" s="18"/>
      <c r="J35" s="18"/>
      <c r="K35" s="19"/>
    </row>
    <row r="36" spans="1:11" ht="15.75" thickBot="1" x14ac:dyDescent="0.3">
      <c r="A36" s="21" t="s">
        <v>34</v>
      </c>
      <c r="B36" s="18"/>
      <c r="C36" s="18"/>
      <c r="D36" s="18"/>
      <c r="E36" s="18"/>
      <c r="F36" s="5">
        <f>F30+F35</f>
        <v>3451.3490000000002</v>
      </c>
      <c r="G36" s="18"/>
      <c r="H36" s="18"/>
      <c r="I36" s="18"/>
      <c r="J36" s="18"/>
      <c r="K36" s="19"/>
    </row>
    <row r="37" spans="1:11" ht="15.75" thickTop="1" x14ac:dyDescent="0.25">
      <c r="A37" s="32"/>
      <c r="B37" s="26"/>
      <c r="C37" s="26"/>
      <c r="D37" s="26"/>
      <c r="E37" s="26"/>
      <c r="F37" s="26"/>
      <c r="G37" s="26"/>
      <c r="H37" s="26"/>
      <c r="I37" s="26"/>
      <c r="J37" s="26"/>
      <c r="K37" s="27"/>
    </row>
    <row r="38" spans="1:11" x14ac:dyDescent="0.25">
      <c r="A38" s="13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5"/>
    </row>
    <row r="39" spans="1:11" x14ac:dyDescent="0.25">
      <c r="A39" s="16" t="s">
        <v>30</v>
      </c>
      <c r="B39" s="17"/>
      <c r="C39" s="17"/>
      <c r="D39" s="17"/>
      <c r="E39" s="17"/>
      <c r="F39" s="18"/>
      <c r="G39" s="18"/>
      <c r="H39" s="18"/>
      <c r="I39" s="18"/>
      <c r="J39" s="18"/>
      <c r="K39" s="19"/>
    </row>
    <row r="40" spans="1:11" x14ac:dyDescent="0.25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9"/>
    </row>
    <row r="41" spans="1:11" x14ac:dyDescent="0.25">
      <c r="A41" s="21" t="s">
        <v>31</v>
      </c>
      <c r="B41" s="18"/>
      <c r="C41" s="18"/>
      <c r="D41" s="18"/>
      <c r="E41" s="18"/>
      <c r="F41" s="18"/>
      <c r="G41" s="18"/>
      <c r="H41" s="18"/>
      <c r="I41" s="18"/>
      <c r="J41" s="18"/>
      <c r="K41" s="19"/>
    </row>
    <row r="42" spans="1:11" x14ac:dyDescent="0.25">
      <c r="A42" s="21" t="s">
        <v>32</v>
      </c>
      <c r="B42" s="18"/>
      <c r="C42" s="18"/>
      <c r="D42" s="18"/>
      <c r="E42" s="18"/>
      <c r="F42" s="22">
        <f>F26+F28+F29</f>
        <v>1368.3890000000001</v>
      </c>
      <c r="G42" s="18"/>
      <c r="H42" s="18"/>
      <c r="I42" s="18"/>
      <c r="J42" s="18"/>
      <c r="K42" s="19"/>
    </row>
    <row r="43" spans="1:11" x14ac:dyDescent="0.25">
      <c r="A43" s="21" t="s">
        <v>49</v>
      </c>
      <c r="B43" s="18"/>
      <c r="C43" s="18"/>
      <c r="D43" s="18"/>
      <c r="E43" s="18"/>
      <c r="F43" s="48">
        <f>C19</f>
        <v>1081.5555555555557</v>
      </c>
      <c r="G43" s="18" t="s">
        <v>47</v>
      </c>
      <c r="H43" s="18"/>
      <c r="I43" s="18"/>
      <c r="J43" s="18"/>
      <c r="K43" s="19"/>
    </row>
    <row r="44" spans="1:11" ht="15.75" thickBot="1" x14ac:dyDescent="0.3">
      <c r="A44" s="20"/>
      <c r="B44" s="18"/>
      <c r="C44" s="18"/>
      <c r="D44" s="18"/>
      <c r="E44" s="18"/>
      <c r="F44" s="3">
        <f>F42-F43</f>
        <v>286.83344444444447</v>
      </c>
      <c r="G44" s="23" t="s">
        <v>48</v>
      </c>
      <c r="H44" s="18"/>
      <c r="I44" s="18"/>
      <c r="J44" s="18"/>
      <c r="K44" s="19"/>
    </row>
    <row r="45" spans="1:11" ht="15.75" thickTop="1" x14ac:dyDescent="0.25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9"/>
    </row>
    <row r="46" spans="1:11" x14ac:dyDescent="0.25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9"/>
    </row>
    <row r="47" spans="1:11" x14ac:dyDescent="0.25">
      <c r="A47" s="21" t="s">
        <v>33</v>
      </c>
      <c r="B47" s="18"/>
      <c r="C47" s="18"/>
      <c r="D47" s="18"/>
      <c r="E47" s="18"/>
      <c r="F47" s="24">
        <v>12000</v>
      </c>
      <c r="G47" s="18"/>
      <c r="H47" s="18"/>
      <c r="I47" s="18"/>
      <c r="J47" s="18"/>
      <c r="K47" s="19"/>
    </row>
    <row r="48" spans="1:11" x14ac:dyDescent="0.25">
      <c r="A48" s="21"/>
      <c r="B48" s="18"/>
      <c r="C48" s="18"/>
      <c r="D48" s="18"/>
      <c r="E48" s="23"/>
      <c r="F48" s="51"/>
      <c r="G48" s="18"/>
      <c r="H48" s="18"/>
      <c r="I48" s="18"/>
      <c r="J48" s="18"/>
      <c r="K48" s="19"/>
    </row>
    <row r="49" spans="1:11" x14ac:dyDescent="0.25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9"/>
    </row>
    <row r="50" spans="1:11" x14ac:dyDescent="0.2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7"/>
    </row>
    <row r="52" spans="1:11" x14ac:dyDescent="0.25">
      <c r="A52" s="28" t="s">
        <v>39</v>
      </c>
      <c r="B52" s="29"/>
      <c r="C52" s="29"/>
      <c r="D52" s="29"/>
      <c r="E52" s="29"/>
      <c r="F52" s="29"/>
      <c r="G52" s="29"/>
      <c r="H52" s="29"/>
      <c r="I52" s="29"/>
      <c r="J52" s="29"/>
      <c r="K52" s="30"/>
    </row>
    <row r="53" spans="1:11" x14ac:dyDescent="0.25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9"/>
    </row>
    <row r="54" spans="1:11" x14ac:dyDescent="0.25">
      <c r="A54" s="21" t="s">
        <v>37</v>
      </c>
      <c r="B54" s="23"/>
      <c r="C54" s="23"/>
      <c r="D54" s="23"/>
      <c r="E54" s="23"/>
      <c r="F54" s="22">
        <f>F30+(6*F21)</f>
        <v>2641.3089999999997</v>
      </c>
      <c r="G54" s="18"/>
      <c r="H54" s="18"/>
      <c r="I54" s="18"/>
      <c r="J54" s="18"/>
      <c r="K54" s="19"/>
    </row>
    <row r="55" spans="1:11" x14ac:dyDescent="0.25">
      <c r="A55" s="20" t="s">
        <v>88</v>
      </c>
      <c r="B55" s="18"/>
      <c r="C55" s="18"/>
      <c r="D55" s="18"/>
      <c r="E55" s="18"/>
      <c r="F55" s="49">
        <f>C19</f>
        <v>1081.5555555555557</v>
      </c>
      <c r="G55" s="18"/>
      <c r="H55" s="18"/>
      <c r="I55" s="18"/>
      <c r="J55" s="18"/>
      <c r="K55" s="19"/>
    </row>
    <row r="56" spans="1:11" x14ac:dyDescent="0.25">
      <c r="A56" s="21" t="s">
        <v>38</v>
      </c>
      <c r="B56" s="18"/>
      <c r="C56" s="18"/>
      <c r="D56" s="18"/>
      <c r="E56" s="18"/>
      <c r="F56" s="22">
        <f>F54-F55</f>
        <v>1559.7534444444441</v>
      </c>
      <c r="G56" s="18" t="s">
        <v>36</v>
      </c>
      <c r="H56" s="18"/>
      <c r="I56" s="18"/>
      <c r="J56" s="18"/>
      <c r="K56" s="19"/>
    </row>
    <row r="57" spans="1:11" x14ac:dyDescent="0.25">
      <c r="A57" s="21"/>
      <c r="B57" s="18"/>
      <c r="C57" s="18"/>
      <c r="D57" s="18"/>
      <c r="E57" s="18"/>
      <c r="F57" s="22"/>
      <c r="G57" s="18"/>
      <c r="H57" s="18"/>
      <c r="I57" s="18"/>
      <c r="J57" s="18"/>
      <c r="K57" s="19"/>
    </row>
    <row r="58" spans="1:11" x14ac:dyDescent="0.25">
      <c r="A58" s="21" t="s">
        <v>40</v>
      </c>
      <c r="B58" s="18"/>
      <c r="C58" s="18"/>
      <c r="D58" s="18"/>
      <c r="E58" s="18"/>
      <c r="F58" s="22">
        <f>F54-F42</f>
        <v>1272.9199999999996</v>
      </c>
      <c r="G58" s="23" t="s">
        <v>52</v>
      </c>
      <c r="H58" s="18"/>
      <c r="I58" s="18"/>
      <c r="J58" s="18"/>
      <c r="K58" s="19"/>
    </row>
    <row r="59" spans="1:11" x14ac:dyDescent="0.25">
      <c r="A59" s="25"/>
      <c r="B59" s="26"/>
      <c r="C59" s="26"/>
      <c r="D59" s="26"/>
      <c r="E59" s="26"/>
      <c r="F59" s="42">
        <f>F56-F44</f>
        <v>1272.9199999999996</v>
      </c>
      <c r="G59" s="43" t="s">
        <v>53</v>
      </c>
      <c r="H59" s="26"/>
      <c r="I59" s="26"/>
      <c r="J59" s="26"/>
      <c r="K59" s="27"/>
    </row>
    <row r="60" spans="1:11" x14ac:dyDescent="0.25">
      <c r="A60" s="1"/>
      <c r="F60" s="2"/>
      <c r="G60" s="1"/>
    </row>
    <row r="61" spans="1:11" x14ac:dyDescent="0.25">
      <c r="A61" s="7" t="s">
        <v>54</v>
      </c>
      <c r="B61" s="8"/>
      <c r="C61" s="8"/>
      <c r="D61" s="8"/>
      <c r="E61" s="8"/>
      <c r="F61" s="9"/>
      <c r="G61" s="7"/>
      <c r="H61" s="8"/>
      <c r="I61" s="8"/>
      <c r="J61" s="8"/>
    </row>
    <row r="62" spans="1:11" x14ac:dyDescent="0.25">
      <c r="A62" s="1" t="s">
        <v>51</v>
      </c>
      <c r="F62" s="2"/>
    </row>
    <row r="63" spans="1:11" x14ac:dyDescent="0.25">
      <c r="A63" s="1" t="s">
        <v>59</v>
      </c>
      <c r="F63" s="2"/>
    </row>
    <row r="65" spans="1:8" x14ac:dyDescent="0.25">
      <c r="A65" s="1" t="s">
        <v>55</v>
      </c>
    </row>
    <row r="66" spans="1:8" x14ac:dyDescent="0.25">
      <c r="A66" s="1" t="s">
        <v>41</v>
      </c>
    </row>
    <row r="67" spans="1:8" x14ac:dyDescent="0.25">
      <c r="A67" s="1"/>
    </row>
    <row r="68" spans="1:8" x14ac:dyDescent="0.25">
      <c r="A68" s="1" t="s">
        <v>56</v>
      </c>
      <c r="G68" s="10" t="s">
        <v>57</v>
      </c>
      <c r="H68" s="1" t="s">
        <v>58</v>
      </c>
    </row>
    <row r="69" spans="1:8" x14ac:dyDescent="0.25">
      <c r="A69" s="1"/>
    </row>
    <row r="70" spans="1:8" x14ac:dyDescent="0.25">
      <c r="A70" s="1"/>
    </row>
    <row r="71" spans="1:8" x14ac:dyDescent="0.25">
      <c r="A71" s="6">
        <v>43215</v>
      </c>
    </row>
  </sheetData>
  <sheetProtection password="D716" sheet="1" objects="1" scenario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K12" sqref="K12"/>
    </sheetView>
  </sheetViews>
  <sheetFormatPr defaultColWidth="8.85546875" defaultRowHeight="15" x14ac:dyDescent="0.25"/>
  <cols>
    <col min="1" max="1" width="10.7109375" bestFit="1" customWidth="1"/>
    <col min="7" max="7" width="10.140625" bestFit="1" customWidth="1"/>
    <col min="8" max="8" width="9.85546875" bestFit="1" customWidth="1"/>
  </cols>
  <sheetData>
    <row r="1" spans="1:8" x14ac:dyDescent="0.2">
      <c r="A1" s="1" t="s">
        <v>102</v>
      </c>
    </row>
    <row r="3" spans="1:8" x14ac:dyDescent="0.2">
      <c r="A3" t="s">
        <v>60</v>
      </c>
      <c r="G3" s="47">
        <v>12000</v>
      </c>
    </row>
    <row r="4" spans="1:8" x14ac:dyDescent="0.2">
      <c r="G4" s="46"/>
    </row>
    <row r="5" spans="1:8" x14ac:dyDescent="0.2">
      <c r="A5" t="s">
        <v>61</v>
      </c>
      <c r="G5" s="46">
        <f>G3/2</f>
        <v>6000</v>
      </c>
      <c r="H5" t="s">
        <v>69</v>
      </c>
    </row>
    <row r="6" spans="1:8" x14ac:dyDescent="0.2">
      <c r="G6" s="46"/>
    </row>
    <row r="7" spans="1:8" x14ac:dyDescent="0.2">
      <c r="A7" t="s">
        <v>62</v>
      </c>
      <c r="D7" s="44">
        <v>5</v>
      </c>
      <c r="E7" t="s">
        <v>63</v>
      </c>
      <c r="F7" s="45">
        <v>0.05</v>
      </c>
      <c r="G7" s="46">
        <f>G3/2</f>
        <v>6000</v>
      </c>
    </row>
    <row r="8" spans="1:8" x14ac:dyDescent="0.2">
      <c r="F8" t="s">
        <v>64</v>
      </c>
      <c r="G8" s="46"/>
    </row>
    <row r="9" spans="1:8" x14ac:dyDescent="0.2">
      <c r="G9" s="46"/>
    </row>
    <row r="10" spans="1:8" x14ac:dyDescent="0.2">
      <c r="A10" t="s">
        <v>66</v>
      </c>
      <c r="F10" t="s">
        <v>65</v>
      </c>
      <c r="G10" s="46">
        <f>G7/60</f>
        <v>100</v>
      </c>
      <c r="H10" t="s">
        <v>67</v>
      </c>
    </row>
    <row r="11" spans="1:8" x14ac:dyDescent="0.2">
      <c r="F11" t="s">
        <v>68</v>
      </c>
      <c r="G11" s="46">
        <f>G7*F7*5/60</f>
        <v>25</v>
      </c>
      <c r="H11" t="s">
        <v>76</v>
      </c>
    </row>
    <row r="12" spans="1:8" ht="15.95" thickBot="1" x14ac:dyDescent="0.25">
      <c r="G12" s="3">
        <f>G10+G11</f>
        <v>125</v>
      </c>
      <c r="H12" t="s">
        <v>70</v>
      </c>
    </row>
    <row r="13" spans="1:8" ht="15.95" thickTop="1" x14ac:dyDescent="0.2">
      <c r="G13" s="46"/>
    </row>
    <row r="14" spans="1:8" x14ac:dyDescent="0.2">
      <c r="A14" s="1" t="s">
        <v>71</v>
      </c>
      <c r="B14" s="1"/>
      <c r="C14" s="1"/>
      <c r="D14" s="1"/>
      <c r="E14" s="1"/>
      <c r="F14" s="1"/>
      <c r="G14" s="2">
        <f>G5+(G12*8)</f>
        <v>7000</v>
      </c>
    </row>
    <row r="16" spans="1:8" x14ac:dyDescent="0.25">
      <c r="A16" t="s">
        <v>72</v>
      </c>
      <c r="E16" s="2">
        <f>G14-G5</f>
        <v>1000</v>
      </c>
      <c r="F16" t="s">
        <v>73</v>
      </c>
      <c r="H16" t="s">
        <v>100</v>
      </c>
    </row>
    <row r="17" spans="1:9" x14ac:dyDescent="0.2">
      <c r="E17" s="2"/>
    </row>
    <row r="18" spans="1:9" x14ac:dyDescent="0.2">
      <c r="A18" s="1" t="s">
        <v>74</v>
      </c>
      <c r="B18" s="1"/>
      <c r="C18" s="1"/>
      <c r="D18" s="1"/>
      <c r="E18" s="2">
        <f>G12*12</f>
        <v>1500</v>
      </c>
      <c r="F18" t="s">
        <v>99</v>
      </c>
    </row>
    <row r="19" spans="1:9" x14ac:dyDescent="0.2">
      <c r="A19" t="s">
        <v>75</v>
      </c>
    </row>
    <row r="21" spans="1:9" x14ac:dyDescent="0.25">
      <c r="A21" t="s">
        <v>77</v>
      </c>
      <c r="G21" s="2">
        <f>14684.08-G5</f>
        <v>8684.08</v>
      </c>
      <c r="H21" t="s">
        <v>101</v>
      </c>
    </row>
    <row r="23" spans="1:9" x14ac:dyDescent="0.2">
      <c r="A23" t="s">
        <v>78</v>
      </c>
    </row>
    <row r="24" spans="1:9" x14ac:dyDescent="0.2">
      <c r="A24" t="s">
        <v>79</v>
      </c>
    </row>
    <row r="25" spans="1:9" x14ac:dyDescent="0.2">
      <c r="A25" t="s">
        <v>98</v>
      </c>
    </row>
    <row r="27" spans="1:9" x14ac:dyDescent="0.25">
      <c r="A27" t="s">
        <v>80</v>
      </c>
      <c r="G27" s="2">
        <f>Case!C19</f>
        <v>1081.5555555555557</v>
      </c>
      <c r="H27" t="s">
        <v>81</v>
      </c>
    </row>
    <row r="29" spans="1:9" x14ac:dyDescent="0.25">
      <c r="A29" t="s">
        <v>94</v>
      </c>
    </row>
    <row r="30" spans="1:9" x14ac:dyDescent="0.25">
      <c r="A30" t="s">
        <v>85</v>
      </c>
    </row>
    <row r="32" spans="1:9" x14ac:dyDescent="0.25">
      <c r="A32" t="s">
        <v>82</v>
      </c>
      <c r="H32" s="2">
        <f>G5/5</f>
        <v>1200</v>
      </c>
      <c r="I32" t="s">
        <v>83</v>
      </c>
    </row>
    <row r="34" spans="1:9" x14ac:dyDescent="0.25">
      <c r="A34" t="s">
        <v>92</v>
      </c>
      <c r="H34" s="2">
        <f>-(E18+H32)</f>
        <v>-2700</v>
      </c>
      <c r="I34" t="s">
        <v>36</v>
      </c>
    </row>
    <row r="36" spans="1:9" x14ac:dyDescent="0.25">
      <c r="A36" t="s">
        <v>93</v>
      </c>
    </row>
    <row r="37" spans="1:9" x14ac:dyDescent="0.25">
      <c r="G37" s="2">
        <f>Case!F56</f>
        <v>1559.7534444444441</v>
      </c>
    </row>
    <row r="38" spans="1:9" x14ac:dyDescent="0.25">
      <c r="A38" s="1" t="s">
        <v>84</v>
      </c>
    </row>
    <row r="40" spans="1:9" x14ac:dyDescent="0.25">
      <c r="A40" t="s">
        <v>91</v>
      </c>
      <c r="G40" s="46"/>
    </row>
    <row r="41" spans="1:9" x14ac:dyDescent="0.25">
      <c r="A41" t="s">
        <v>86</v>
      </c>
    </row>
    <row r="42" spans="1:9" x14ac:dyDescent="0.25">
      <c r="A42" t="s">
        <v>87</v>
      </c>
      <c r="G42" s="2">
        <f>-(G37-H32-E18)</f>
        <v>1140.2465555555559</v>
      </c>
    </row>
    <row r="44" spans="1:9" x14ac:dyDescent="0.25">
      <c r="A44" t="s">
        <v>89</v>
      </c>
    </row>
    <row r="45" spans="1:9" x14ac:dyDescent="0.25">
      <c r="G45" s="46">
        <f>H32</f>
        <v>1200</v>
      </c>
      <c r="H45" t="s">
        <v>90</v>
      </c>
    </row>
    <row r="48" spans="1:9" x14ac:dyDescent="0.25">
      <c r="A48" s="50">
        <v>43236</v>
      </c>
    </row>
  </sheetData>
  <sheetProtection password="D716" sheet="1" objects="1" scenario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</vt:lpstr>
      <vt:lpstr>Cashflow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Goodwin</dc:creator>
  <cp:lastModifiedBy>Phil&amp;Veronique</cp:lastModifiedBy>
  <cp:lastPrinted>2018-04-25T14:15:11Z</cp:lastPrinted>
  <dcterms:created xsi:type="dcterms:W3CDTF">2018-04-16T06:01:50Z</dcterms:created>
  <dcterms:modified xsi:type="dcterms:W3CDTF">2018-06-07T13:35:30Z</dcterms:modified>
</cp:coreProperties>
</file>