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75" tabRatio="331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33" i="1" l="1"/>
  <c r="T18" i="1"/>
  <c r="T46" i="1" l="1"/>
  <c r="BH37" i="1"/>
  <c r="BG37" i="1"/>
  <c r="AU37" i="1"/>
  <c r="AT37" i="1"/>
  <c r="AT33" i="1"/>
  <c r="U37" i="1"/>
  <c r="T37" i="1"/>
  <c r="AH37" i="1"/>
  <c r="AG37" i="1"/>
  <c r="AG33" i="1"/>
  <c r="H33" i="1" l="1"/>
  <c r="I33" i="1"/>
  <c r="J33" i="1"/>
  <c r="K33" i="1"/>
  <c r="L33" i="1"/>
  <c r="M33" i="1"/>
  <c r="N33" i="1"/>
  <c r="O33" i="1"/>
  <c r="P33" i="1"/>
  <c r="Q33" i="1"/>
  <c r="R33" i="1"/>
  <c r="H18" i="1"/>
  <c r="I18" i="1"/>
  <c r="J18" i="1"/>
  <c r="K18" i="1"/>
  <c r="L18" i="1"/>
  <c r="M18" i="1"/>
  <c r="N18" i="1"/>
  <c r="O18" i="1"/>
  <c r="P18" i="1"/>
  <c r="Q18" i="1"/>
  <c r="R18" i="1"/>
  <c r="G33" i="1"/>
  <c r="G18" i="1"/>
  <c r="BM15" i="1" l="1"/>
  <c r="BM41" i="1" s="1"/>
  <c r="BM54" i="1" s="1"/>
  <c r="AZ15" i="1"/>
  <c r="Z15" i="1"/>
  <c r="L15" i="1"/>
  <c r="BG46" i="1"/>
  <c r="AT46" i="1"/>
  <c r="AG46" i="1"/>
  <c r="AM15" i="1"/>
  <c r="BQ50" i="1"/>
  <c r="BP50" i="1"/>
  <c r="BO50" i="1"/>
  <c r="BN50" i="1"/>
  <c r="BM50" i="1"/>
  <c r="BL50" i="1"/>
  <c r="BK50" i="1"/>
  <c r="BJ50" i="1"/>
  <c r="BI50" i="1"/>
  <c r="BH50" i="1"/>
  <c r="BG18" i="1"/>
  <c r="BS18" i="1" s="1"/>
  <c r="BS37" i="1"/>
  <c r="BQ41" i="1"/>
  <c r="BP41" i="1"/>
  <c r="BP54" i="1" s="1"/>
  <c r="BN41" i="1"/>
  <c r="BJ41" i="1"/>
  <c r="BJ54" i="1" s="1"/>
  <c r="BG36" i="1"/>
  <c r="BS36" i="1" s="1"/>
  <c r="BS39" i="1"/>
  <c r="BS38" i="1"/>
  <c r="BS35" i="1"/>
  <c r="BS34" i="1"/>
  <c r="BS33" i="1"/>
  <c r="BS31" i="1"/>
  <c r="BS28" i="1"/>
  <c r="BS26" i="1"/>
  <c r="BS25" i="1"/>
  <c r="BS24" i="1"/>
  <c r="BS22" i="1"/>
  <c r="BS21" i="1"/>
  <c r="BS20" i="1"/>
  <c r="BS19" i="1"/>
  <c r="BS17" i="1"/>
  <c r="BS16" i="1"/>
  <c r="BS14" i="1"/>
  <c r="AA27" i="1"/>
  <c r="AN27" i="1" s="1"/>
  <c r="BF56" i="1"/>
  <c r="W30" i="1"/>
  <c r="AJ30" i="1" s="1"/>
  <c r="AW30" i="1" s="1"/>
  <c r="BK30" i="1" s="1"/>
  <c r="BK41" i="1" s="1"/>
  <c r="BQ54" i="1" l="1"/>
  <c r="BN54" i="1"/>
  <c r="BK54" i="1"/>
  <c r="N41" i="1"/>
  <c r="N54" i="1" s="1"/>
  <c r="AV32" i="1"/>
  <c r="AV41" i="1" s="1"/>
  <c r="AV54" i="1" s="1"/>
  <c r="AT18" i="1"/>
  <c r="BF18" i="1" s="1"/>
  <c r="AT36" i="1"/>
  <c r="BF36" i="1" s="1"/>
  <c r="BD41" i="1"/>
  <c r="BC41" i="1"/>
  <c r="BA41" i="1"/>
  <c r="AZ41" i="1"/>
  <c r="AX41" i="1"/>
  <c r="AW41" i="1"/>
  <c r="BD50" i="1"/>
  <c r="BC50" i="1"/>
  <c r="BB50" i="1"/>
  <c r="BA50" i="1"/>
  <c r="AZ50" i="1"/>
  <c r="AY50" i="1"/>
  <c r="AX50" i="1"/>
  <c r="AW50" i="1"/>
  <c r="AV50" i="1"/>
  <c r="AU50" i="1"/>
  <c r="BF39" i="1"/>
  <c r="BF38" i="1"/>
  <c r="BF37" i="1"/>
  <c r="BF35" i="1"/>
  <c r="BF34" i="1"/>
  <c r="BF33" i="1"/>
  <c r="BF31" i="1"/>
  <c r="BF28" i="1"/>
  <c r="BF26" i="1"/>
  <c r="BF25" i="1"/>
  <c r="BF24" i="1"/>
  <c r="BF22" i="1"/>
  <c r="BF21" i="1"/>
  <c r="BF20" i="1"/>
  <c r="BF19" i="1"/>
  <c r="BF17" i="1"/>
  <c r="BF16" i="1"/>
  <c r="BF14" i="1"/>
  <c r="AS56" i="1"/>
  <c r="AT56" i="1" s="1"/>
  <c r="AU56" i="1" s="1"/>
  <c r="AR50" i="1"/>
  <c r="AQ50" i="1"/>
  <c r="AP50" i="1"/>
  <c r="AO50" i="1"/>
  <c r="AN50" i="1"/>
  <c r="AM50" i="1"/>
  <c r="AL50" i="1"/>
  <c r="AK50" i="1"/>
  <c r="AJ50" i="1"/>
  <c r="AI50" i="1"/>
  <c r="AH50" i="1"/>
  <c r="AR41" i="1"/>
  <c r="AQ41" i="1"/>
  <c r="AP41" i="1"/>
  <c r="AO41" i="1"/>
  <c r="AO54" i="1" s="1"/>
  <c r="AN41" i="1"/>
  <c r="AM41" i="1"/>
  <c r="AL41" i="1"/>
  <c r="AK41" i="1"/>
  <c r="AK54" i="1" s="1"/>
  <c r="AJ41" i="1"/>
  <c r="AS39" i="1"/>
  <c r="AS38" i="1"/>
  <c r="AS35" i="1"/>
  <c r="AS34" i="1"/>
  <c r="AS33" i="1"/>
  <c r="AS31" i="1"/>
  <c r="AS37" i="1"/>
  <c r="AG36" i="1"/>
  <c r="AS36" i="1" s="1"/>
  <c r="AG18" i="1"/>
  <c r="AG16" i="1"/>
  <c r="AS16" i="1" s="1"/>
  <c r="T36" i="1"/>
  <c r="T30" i="1"/>
  <c r="AG30" i="1" s="1"/>
  <c r="T15" i="1"/>
  <c r="AG15" i="1" s="1"/>
  <c r="U29" i="1"/>
  <c r="AF29" i="1" s="1"/>
  <c r="V32" i="1"/>
  <c r="V41" i="1" s="1"/>
  <c r="U27" i="1"/>
  <c r="AH27" i="1" s="1"/>
  <c r="AE50" i="1"/>
  <c r="AD50" i="1"/>
  <c r="AC50" i="1"/>
  <c r="AB50" i="1"/>
  <c r="AA50" i="1"/>
  <c r="Z50" i="1"/>
  <c r="Y50" i="1"/>
  <c r="X50" i="1"/>
  <c r="W50" i="1"/>
  <c r="V50" i="1"/>
  <c r="U50" i="1"/>
  <c r="R50" i="1"/>
  <c r="Q50" i="1"/>
  <c r="P50" i="1"/>
  <c r="O50" i="1"/>
  <c r="N50" i="1"/>
  <c r="M50" i="1"/>
  <c r="L50" i="1"/>
  <c r="K50" i="1"/>
  <c r="J50" i="1"/>
  <c r="I50" i="1"/>
  <c r="H50" i="1"/>
  <c r="G50" i="1"/>
  <c r="AD41" i="1"/>
  <c r="AC41" i="1"/>
  <c r="AC54" i="1" s="1"/>
  <c r="AA41" i="1"/>
  <c r="Z41" i="1"/>
  <c r="Z54" i="1" s="1"/>
  <c r="X41" i="1"/>
  <c r="X54" i="1" s="1"/>
  <c r="W41" i="1"/>
  <c r="T44" i="1"/>
  <c r="AG44" i="1" s="1"/>
  <c r="AG50" i="1" s="1"/>
  <c r="AF39" i="1"/>
  <c r="AF38" i="1"/>
  <c r="AF36" i="1"/>
  <c r="T23" i="1"/>
  <c r="AF23" i="1" s="1"/>
  <c r="AG23" i="1" s="1"/>
  <c r="T16" i="1"/>
  <c r="AF16" i="1" s="1"/>
  <c r="AF18" i="1"/>
  <c r="AF35" i="1"/>
  <c r="AF34" i="1"/>
  <c r="AF33" i="1"/>
  <c r="AF31" i="1"/>
  <c r="AF30" i="1"/>
  <c r="AF28" i="1"/>
  <c r="AF27" i="1"/>
  <c r="AF26" i="1"/>
  <c r="AF25" i="1"/>
  <c r="AF24" i="1"/>
  <c r="AF22" i="1"/>
  <c r="AF21" i="1"/>
  <c r="AF20" i="1"/>
  <c r="AF19" i="1"/>
  <c r="AF17" i="1"/>
  <c r="AF14" i="1"/>
  <c r="S16" i="1"/>
  <c r="S39" i="1"/>
  <c r="S38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5" i="1"/>
  <c r="R41" i="1"/>
  <c r="O37" i="1"/>
  <c r="O41" i="1" s="1"/>
  <c r="O54" i="1" s="1"/>
  <c r="K37" i="1"/>
  <c r="J41" i="1"/>
  <c r="J54" i="1" s="1"/>
  <c r="G56" i="1"/>
  <c r="H56" i="1" s="1"/>
  <c r="I56" i="1" s="1"/>
  <c r="Q41" i="1"/>
  <c r="P41" i="1"/>
  <c r="P54" i="1" s="1"/>
  <c r="M41" i="1"/>
  <c r="L41" i="1"/>
  <c r="L54" i="1" s="1"/>
  <c r="K41" i="1"/>
  <c r="K54" i="1" s="1"/>
  <c r="I41" i="1"/>
  <c r="H41" i="1"/>
  <c r="H54" i="1" s="1"/>
  <c r="AF53" i="1"/>
  <c r="AS53" i="1"/>
  <c r="G37" i="1"/>
  <c r="G41" i="1" s="1"/>
  <c r="F58" i="1"/>
  <c r="F41" i="1"/>
  <c r="AS43" i="1"/>
  <c r="AF43" i="1"/>
  <c r="AS42" i="1"/>
  <c r="AS28" i="1"/>
  <c r="AS26" i="1"/>
  <c r="AS25" i="1"/>
  <c r="AS24" i="1"/>
  <c r="AS22" i="1"/>
  <c r="AS21" i="1"/>
  <c r="AS20" i="1"/>
  <c r="AS19" i="1"/>
  <c r="AS18" i="1"/>
  <c r="AS17" i="1"/>
  <c r="AS14" i="1"/>
  <c r="R54" i="1" l="1"/>
  <c r="AZ54" i="1"/>
  <c r="AQ54" i="1"/>
  <c r="BA54" i="1"/>
  <c r="AF15" i="1"/>
  <c r="AD54" i="1"/>
  <c r="AJ54" i="1"/>
  <c r="AN54" i="1"/>
  <c r="AR54" i="1"/>
  <c r="BC54" i="1"/>
  <c r="W54" i="1"/>
  <c r="AP54" i="1"/>
  <c r="G54" i="1"/>
  <c r="G55" i="1" s="1"/>
  <c r="G58" i="1" s="1"/>
  <c r="AS50" i="1"/>
  <c r="S50" i="1"/>
  <c r="AF37" i="1"/>
  <c r="AL54" i="1"/>
  <c r="AW54" i="1"/>
  <c r="I54" i="1"/>
  <c r="M54" i="1"/>
  <c r="Q54" i="1"/>
  <c r="AM54" i="1"/>
  <c r="AX54" i="1"/>
  <c r="BD54" i="1"/>
  <c r="S14" i="1"/>
  <c r="AA54" i="1"/>
  <c r="V54" i="1"/>
  <c r="BE50" i="1"/>
  <c r="BR50" i="1"/>
  <c r="BB32" i="1"/>
  <c r="BB41" i="1" s="1"/>
  <c r="BB54" i="1" s="1"/>
  <c r="BI32" i="1"/>
  <c r="AT44" i="1"/>
  <c r="AT30" i="1"/>
  <c r="AS30" i="1"/>
  <c r="AS23" i="1"/>
  <c r="AT23" i="1"/>
  <c r="AU27" i="1"/>
  <c r="AS27" i="1"/>
  <c r="AG41" i="1"/>
  <c r="AG54" i="1" s="1"/>
  <c r="AT15" i="1"/>
  <c r="T41" i="1"/>
  <c r="AH29" i="1"/>
  <c r="AU29" i="1" s="1"/>
  <c r="BH29" i="1" s="1"/>
  <c r="BS29" i="1" s="1"/>
  <c r="AY32" i="1"/>
  <c r="AY41" i="1" s="1"/>
  <c r="AY54" i="1" s="1"/>
  <c r="BE32" i="1"/>
  <c r="BE41" i="1" s="1"/>
  <c r="Y32" i="1"/>
  <c r="AT41" i="1"/>
  <c r="T50" i="1"/>
  <c r="AF50" i="1" s="1"/>
  <c r="AS15" i="1"/>
  <c r="U41" i="1"/>
  <c r="U54" i="1" s="1"/>
  <c r="S37" i="1"/>
  <c r="J56" i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BE54" i="1" l="1"/>
  <c r="AS29" i="1"/>
  <c r="S41" i="1"/>
  <c r="AF42" i="1" s="1"/>
  <c r="H55" i="1"/>
  <c r="H58" i="1" s="1"/>
  <c r="AH41" i="1"/>
  <c r="AH54" i="1" s="1"/>
  <c r="S54" i="1"/>
  <c r="BF32" i="1"/>
  <c r="BF15" i="1"/>
  <c r="BG15" i="1"/>
  <c r="BF23" i="1"/>
  <c r="BG23" i="1"/>
  <c r="BS23" i="1" s="1"/>
  <c r="BL32" i="1"/>
  <c r="BI41" i="1"/>
  <c r="BI54" i="1" s="1"/>
  <c r="BF27" i="1"/>
  <c r="BH27" i="1"/>
  <c r="BF30" i="1"/>
  <c r="BG30" i="1"/>
  <c r="BS30" i="1" s="1"/>
  <c r="AT50" i="1"/>
  <c r="BF50" i="1" s="1"/>
  <c r="BG44" i="1"/>
  <c r="BG50" i="1" s="1"/>
  <c r="AB32" i="1"/>
  <c r="Y41" i="1"/>
  <c r="Y54" i="1" s="1"/>
  <c r="AU41" i="1"/>
  <c r="AU54" i="1" s="1"/>
  <c r="BF29" i="1"/>
  <c r="T54" i="1"/>
  <c r="I55" i="1" l="1"/>
  <c r="I58" i="1" s="1"/>
  <c r="BF41" i="1"/>
  <c r="BS15" i="1"/>
  <c r="BG41" i="1"/>
  <c r="BG54" i="1" s="1"/>
  <c r="BL41" i="1"/>
  <c r="BL54" i="1" s="1"/>
  <c r="BO32" i="1"/>
  <c r="BS27" i="1"/>
  <c r="BH41" i="1"/>
  <c r="BH54" i="1" s="1"/>
  <c r="AT54" i="1"/>
  <c r="BF54" i="1" s="1"/>
  <c r="BS50" i="1"/>
  <c r="BT50" i="1" s="1"/>
  <c r="AE32" i="1"/>
  <c r="AF32" i="1" s="1"/>
  <c r="AF41" i="1" s="1"/>
  <c r="AB41" i="1"/>
  <c r="AB54" i="1" s="1"/>
  <c r="J55" i="1" l="1"/>
  <c r="K55" i="1" s="1"/>
  <c r="L55" i="1" s="1"/>
  <c r="L58" i="1" s="1"/>
  <c r="BR32" i="1"/>
  <c r="BR41" i="1" s="1"/>
  <c r="BR54" i="1" s="1"/>
  <c r="BO41" i="1"/>
  <c r="BO54" i="1" s="1"/>
  <c r="AI32" i="1"/>
  <c r="AE41" i="1"/>
  <c r="AE54" i="1" s="1"/>
  <c r="AF54" i="1" s="1"/>
  <c r="BS54" i="1" l="1"/>
  <c r="M55" i="1"/>
  <c r="N55" i="1" s="1"/>
  <c r="J58" i="1"/>
  <c r="K58" i="1"/>
  <c r="BS32" i="1"/>
  <c r="BS41" i="1" s="1"/>
  <c r="AI41" i="1"/>
  <c r="AI54" i="1" s="1"/>
  <c r="AS54" i="1" s="1"/>
  <c r="AS32" i="1"/>
  <c r="AS41" i="1" s="1"/>
  <c r="M58" i="1" l="1"/>
  <c r="BT41" i="1"/>
  <c r="BT57" i="1" s="1"/>
  <c r="O55" i="1"/>
  <c r="N58" i="1"/>
  <c r="BT58" i="1" l="1"/>
  <c r="BT59" i="1" s="1"/>
  <c r="P55" i="1"/>
  <c r="O58" i="1"/>
  <c r="Q55" i="1" l="1"/>
  <c r="P58" i="1"/>
  <c r="R55" i="1" l="1"/>
  <c r="S55" i="1" s="1"/>
  <c r="Q58" i="1"/>
  <c r="T55" i="1" l="1"/>
  <c r="R58" i="1"/>
  <c r="T58" i="1" l="1"/>
  <c r="U55" i="1"/>
  <c r="S58" i="1"/>
  <c r="V55" i="1" l="1"/>
  <c r="U58" i="1"/>
  <c r="W55" i="1" l="1"/>
  <c r="V58" i="1"/>
  <c r="X55" i="1" l="1"/>
  <c r="W58" i="1"/>
  <c r="Y55" i="1" l="1"/>
  <c r="X58" i="1"/>
  <c r="Z55" i="1" l="1"/>
  <c r="Y58" i="1"/>
  <c r="AA55" i="1" l="1"/>
  <c r="Z58" i="1"/>
  <c r="AB55" i="1" l="1"/>
  <c r="AA58" i="1"/>
  <c r="AC55" i="1" l="1"/>
  <c r="AB58" i="1"/>
  <c r="AD55" i="1" l="1"/>
  <c r="AC58" i="1"/>
  <c r="AE55" i="1" l="1"/>
  <c r="AD58" i="1"/>
  <c r="AG55" i="1" l="1"/>
  <c r="AG58" i="1" s="1"/>
  <c r="AF55" i="1"/>
  <c r="AF58" i="1" s="1"/>
  <c r="AE58" i="1"/>
  <c r="AH55" i="1" l="1"/>
  <c r="AI55" i="1" s="1"/>
  <c r="AH58" i="1" l="1"/>
  <c r="AJ55" i="1"/>
  <c r="AI58" i="1"/>
  <c r="AK55" i="1" l="1"/>
  <c r="AJ58" i="1"/>
  <c r="AL55" i="1" l="1"/>
  <c r="AK58" i="1"/>
  <c r="AM55" i="1" l="1"/>
  <c r="AL58" i="1"/>
  <c r="AN55" i="1" l="1"/>
  <c r="AM58" i="1"/>
  <c r="AO55" i="1" l="1"/>
  <c r="AN58" i="1"/>
  <c r="AP55" i="1" l="1"/>
  <c r="AO58" i="1"/>
  <c r="AQ55" i="1" l="1"/>
  <c r="AP58" i="1"/>
  <c r="AR55" i="1" l="1"/>
  <c r="AT55" i="1" s="1"/>
  <c r="AQ58" i="1"/>
  <c r="AT58" i="1" l="1"/>
  <c r="AU55" i="1"/>
  <c r="AS55" i="1"/>
  <c r="AS58" i="1" s="1"/>
  <c r="AR58" i="1"/>
  <c r="AU58" i="1" l="1"/>
  <c r="AV55" i="1"/>
  <c r="AW55" i="1" l="1"/>
  <c r="AV58" i="1"/>
  <c r="AX55" i="1" l="1"/>
  <c r="AW58" i="1"/>
  <c r="AY55" i="1" l="1"/>
  <c r="AX58" i="1"/>
  <c r="AZ55" i="1" l="1"/>
  <c r="AY58" i="1"/>
  <c r="BA55" i="1" l="1"/>
  <c r="AZ58" i="1"/>
  <c r="BB55" i="1" l="1"/>
  <c r="BA58" i="1"/>
  <c r="BC55" i="1" l="1"/>
  <c r="BB58" i="1"/>
  <c r="BD55" i="1" l="1"/>
  <c r="BC58" i="1"/>
  <c r="BE55" i="1" l="1"/>
  <c r="BD58" i="1"/>
  <c r="BE58" i="1" l="1"/>
  <c r="BF58" i="1" s="1"/>
  <c r="BF55" i="1"/>
  <c r="BG55" i="1" s="1"/>
  <c r="BG58" i="1" l="1"/>
  <c r="BH55" i="1"/>
  <c r="BH58" i="1" l="1"/>
  <c r="BI55" i="1"/>
  <c r="BJ55" i="1" l="1"/>
  <c r="BI58" i="1"/>
  <c r="BK55" i="1" l="1"/>
  <c r="BJ58" i="1"/>
  <c r="BL55" i="1" l="1"/>
  <c r="BK58" i="1"/>
  <c r="BM55" i="1" l="1"/>
  <c r="BL58" i="1"/>
  <c r="BN55" i="1" l="1"/>
  <c r="BM58" i="1"/>
  <c r="BO55" i="1" l="1"/>
  <c r="BN58" i="1"/>
  <c r="BP55" i="1" l="1"/>
  <c r="BO58" i="1"/>
  <c r="BQ55" i="1" l="1"/>
  <c r="BP58" i="1"/>
  <c r="BR55" i="1" l="1"/>
  <c r="BR58" i="1" s="1"/>
  <c r="BQ58" i="1"/>
  <c r="BT60" i="1" l="1"/>
  <c r="BS58" i="1"/>
</calcChain>
</file>

<file path=xl/sharedStrings.xml><?xml version="1.0" encoding="utf-8"?>
<sst xmlns="http://schemas.openxmlformats.org/spreadsheetml/2006/main" count="146" uniqueCount="94">
  <si>
    <t>Month</t>
  </si>
  <si>
    <t>Nov</t>
  </si>
  <si>
    <t>Dec</t>
  </si>
  <si>
    <t>Jan</t>
  </si>
  <si>
    <t>Feb</t>
  </si>
  <si>
    <t>March</t>
  </si>
  <si>
    <t>May</t>
  </si>
  <si>
    <t>June</t>
  </si>
  <si>
    <t>July</t>
  </si>
  <si>
    <t>August</t>
  </si>
  <si>
    <t>Sept</t>
  </si>
  <si>
    <t>October</t>
  </si>
  <si>
    <t>Mar</t>
  </si>
  <si>
    <t xml:space="preserve">August </t>
  </si>
  <si>
    <t>Expenditure</t>
  </si>
  <si>
    <t>Total Expenditure</t>
  </si>
  <si>
    <t>Income</t>
  </si>
  <si>
    <t>2018/19 Budget</t>
  </si>
  <si>
    <t>Admin Costs</t>
  </si>
  <si>
    <t>Audits</t>
  </si>
  <si>
    <t>Chair Allowance</t>
  </si>
  <si>
    <t>Clerk's Expenses</t>
  </si>
  <si>
    <t>Defibrillator</t>
  </si>
  <si>
    <t>Dog Bin Emptying</t>
  </si>
  <si>
    <t>Donations</t>
  </si>
  <si>
    <t>GDPR</t>
  </si>
  <si>
    <t>Insurance</t>
  </si>
  <si>
    <t>Laptop Maintenance</t>
  </si>
  <si>
    <t>Magdalen Village hall rental</t>
  </si>
  <si>
    <t>Memberships</t>
  </si>
  <si>
    <t>Parish partnership - parish Contribution</t>
  </si>
  <si>
    <t>Payroll Administration</t>
  </si>
  <si>
    <t>Power tools</t>
  </si>
  <si>
    <t>S137</t>
  </si>
  <si>
    <t>Staffing Costs</t>
  </si>
  <si>
    <t>Training</t>
  </si>
  <si>
    <t>TROD Maintenance</t>
  </si>
  <si>
    <t>April</t>
  </si>
  <si>
    <t>Oct</t>
  </si>
  <si>
    <t>Streetlights - maintenance and electricity costs</t>
  </si>
  <si>
    <t>Current Account Cummulative cashflow</t>
  </si>
  <si>
    <t>Current Account</t>
  </si>
  <si>
    <t>Deposit/Reserve Account</t>
  </si>
  <si>
    <t>At 01 April 2018</t>
  </si>
  <si>
    <t>Total Bank balance</t>
  </si>
  <si>
    <t>Precept</t>
  </si>
  <si>
    <t>Government Grant</t>
  </si>
  <si>
    <t>Allotments</t>
  </si>
  <si>
    <t>VAT Refunds</t>
  </si>
  <si>
    <t>Total Income</t>
  </si>
  <si>
    <t>YEAR</t>
  </si>
  <si>
    <t>2018/19</t>
  </si>
  <si>
    <t>2019/20</t>
  </si>
  <si>
    <t>Allotment Track Loan payments</t>
  </si>
  <si>
    <t>Magdalen Parish Council</t>
  </si>
  <si>
    <t>5 year Rolling forecast</t>
  </si>
  <si>
    <t>Net Monthly Income</t>
  </si>
  <si>
    <t>Inflation cost increases</t>
  </si>
  <si>
    <t>Annual Precept Rise</t>
  </si>
  <si>
    <t>Allotment/grazing rental</t>
  </si>
  <si>
    <t>2020/21</t>
  </si>
  <si>
    <t>2021/22</t>
  </si>
  <si>
    <t>2022/23</t>
  </si>
  <si>
    <t>CHECK</t>
  </si>
  <si>
    <t>Assumptions;</t>
  </si>
  <si>
    <t>2) Allowances made for inflation in costs</t>
  </si>
  <si>
    <t>Normal Allotment maintenance</t>
  </si>
  <si>
    <t>Average annual VAT recovery</t>
  </si>
  <si>
    <t>5) Loan starts in June 2018 with payments beginning in July 2018</t>
  </si>
  <si>
    <t>Checksum</t>
  </si>
  <si>
    <t>5 years</t>
  </si>
  <si>
    <t>taken from reserve</t>
  </si>
  <si>
    <t>Other than from reserve</t>
  </si>
  <si>
    <t>Net Income over expenditure</t>
  </si>
  <si>
    <t>True if zero</t>
  </si>
  <si>
    <t>57 Loan payments</t>
  </si>
  <si>
    <t>6) PC takes £6000 from Reserve this year</t>
  </si>
  <si>
    <t>7) The PC keeps its general expenditure to an average of £17000 per annum after this year</t>
  </si>
  <si>
    <t>although unlikely clerk's salary will increase by this much as pay awards are generally 1% per annum</t>
  </si>
  <si>
    <t>Cemetery maintenance</t>
  </si>
  <si>
    <t>Playing Field Maintenance</t>
  </si>
  <si>
    <t>Church Clock pay annually not in advance</t>
  </si>
  <si>
    <t>Cemetery</t>
  </si>
  <si>
    <t xml:space="preserve">1) No Election this year but there could possibly be one within the next 5 years but instead of budgeting for it perhaps it could come from Reserves </t>
  </si>
  <si>
    <t>4) Approx £1100-£1200 VAT recovery each year</t>
  </si>
  <si>
    <t>8) Clerk's estimate of salaries used for the next two years and then inflation increment applied but see note at the top.</t>
  </si>
  <si>
    <t>are past years vat reclaims</t>
  </si>
  <si>
    <t xml:space="preserve">  </t>
  </si>
  <si>
    <t>Elections see note at foot</t>
  </si>
  <si>
    <t>New councillors?</t>
  </si>
  <si>
    <t>9) Allotment rent calculated as we are now with 49 plots being rented at £60.75 plus £1.86 drainage rates per plot</t>
  </si>
  <si>
    <t>3) We can increase the precept by 2% per annum to compensate for inflationary cost increases</t>
  </si>
  <si>
    <t>Year</t>
  </si>
  <si>
    <t>annually for drainage rates £112 and general maintenance experienced over last nine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</si>
</sst>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4" borderId="0" xfId="0" applyFont="1" applyFill="1"/>
    <xf numFmtId="0" fontId="0" fillId="4" borderId="0" xfId="0" applyFill="1"/>
    <xf numFmtId="0" fontId="2" fillId="3" borderId="0" xfId="0" applyFont="1" applyFill="1"/>
    <xf numFmtId="10" fontId="0" fillId="2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3" borderId="0" xfId="0" applyNumberFormat="1" applyFill="1"/>
    <xf numFmtId="2" fontId="0" fillId="0" borderId="0" xfId="0" applyNumberFormat="1" applyFont="1"/>
    <xf numFmtId="2" fontId="0" fillId="2" borderId="0" xfId="0" applyNumberFormat="1" applyFill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2" fontId="1" fillId="0" borderId="0" xfId="0" applyNumberFormat="1" applyFont="1"/>
    <xf numFmtId="14" fontId="0" fillId="0" borderId="0" xfId="0" applyNumberFormat="1"/>
    <xf numFmtId="0" fontId="3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2" fillId="0" borderId="5" xfId="0" applyFont="1" applyBorder="1"/>
    <xf numFmtId="0" fontId="0" fillId="0" borderId="6" xfId="0" applyBorder="1"/>
    <xf numFmtId="2" fontId="0" fillId="0" borderId="6" xfId="0" applyNumberFormat="1" applyBorder="1"/>
    <xf numFmtId="0" fontId="0" fillId="4" borderId="6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0" xfId="0" applyFill="1" applyBorder="1"/>
    <xf numFmtId="2" fontId="0" fillId="2" borderId="0" xfId="0" applyNumberFormat="1" applyFill="1" applyBorder="1"/>
    <xf numFmtId="0" fontId="2" fillId="4" borderId="0" xfId="0" applyFont="1" applyFill="1" applyBorder="1"/>
    <xf numFmtId="2" fontId="2" fillId="4" borderId="0" xfId="0" applyNumberFormat="1" applyFont="1" applyFill="1" applyBorder="1"/>
    <xf numFmtId="2" fontId="2" fillId="4" borderId="9" xfId="0" applyNumberFormat="1" applyFont="1" applyFill="1" applyBorder="1"/>
    <xf numFmtId="0" fontId="0" fillId="0" borderId="8" xfId="0" applyBorder="1"/>
    <xf numFmtId="0" fontId="0" fillId="0" borderId="0" xfId="0" applyBorder="1"/>
    <xf numFmtId="2" fontId="0" fillId="0" borderId="0" xfId="0" applyNumberFormat="1" applyBorder="1"/>
    <xf numFmtId="0" fontId="0" fillId="4" borderId="0" xfId="0" applyFill="1" applyBorder="1"/>
    <xf numFmtId="2" fontId="0" fillId="4" borderId="0" xfId="0" applyNumberFormat="1" applyFill="1" applyBorder="1"/>
    <xf numFmtId="0" fontId="0" fillId="4" borderId="9" xfId="0" applyFill="1" applyBorder="1"/>
    <xf numFmtId="0" fontId="2" fillId="0" borderId="10" xfId="0" applyFont="1" applyBorder="1"/>
    <xf numFmtId="0" fontId="0" fillId="0" borderId="11" xfId="0" applyBorder="1"/>
    <xf numFmtId="0" fontId="2" fillId="0" borderId="4" xfId="0" applyFont="1" applyBorder="1"/>
    <xf numFmtId="2" fontId="0" fillId="0" borderId="11" xfId="0" applyNumberFormat="1" applyBorder="1"/>
    <xf numFmtId="0" fontId="0" fillId="3" borderId="11" xfId="0" applyFont="1" applyFill="1" applyBorder="1"/>
    <xf numFmtId="0" fontId="0" fillId="4" borderId="11" xfId="0" applyFill="1" applyBorder="1"/>
    <xf numFmtId="2" fontId="0" fillId="4" borderId="11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2" fontId="0" fillId="2" borderId="14" xfId="0" applyNumberFormat="1" applyFill="1" applyBorder="1"/>
    <xf numFmtId="0" fontId="0" fillId="2" borderId="14" xfId="0" applyFill="1" applyBorder="1"/>
    <xf numFmtId="0" fontId="2" fillId="4" borderId="14" xfId="0" applyFont="1" applyFill="1" applyBorder="1"/>
    <xf numFmtId="2" fontId="2" fillId="4" borderId="14" xfId="0" applyNumberFormat="1" applyFont="1" applyFill="1" applyBorder="1"/>
    <xf numFmtId="0" fontId="2" fillId="4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2" fontId="2" fillId="5" borderId="3" xfId="0" applyNumberFormat="1" applyFont="1" applyFill="1" applyBorder="1"/>
    <xf numFmtId="2" fontId="0" fillId="2" borderId="7" xfId="0" applyNumberForma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2"/>
  <sheetViews>
    <sheetView tabSelected="1" workbookViewId="0">
      <selection activeCell="F41" sqref="F41"/>
    </sheetView>
  </sheetViews>
  <sheetFormatPr defaultRowHeight="15" x14ac:dyDescent="0.25"/>
  <cols>
    <col min="1" max="1" width="36.28515625" customWidth="1"/>
    <col min="2" max="2" width="2" customWidth="1"/>
    <col min="3" max="3" width="2.140625" customWidth="1"/>
    <col min="4" max="4" width="2.28515625" customWidth="1"/>
    <col min="5" max="5" width="1.85546875" customWidth="1"/>
    <col min="6" max="6" width="16.42578125" customWidth="1"/>
    <col min="7" max="7" width="9" style="9" customWidth="1"/>
    <col min="8" max="14" width="9" customWidth="1"/>
    <col min="71" max="71" width="10.42578125" customWidth="1"/>
    <col min="72" max="72" width="11.85546875" customWidth="1"/>
  </cols>
  <sheetData>
    <row r="1" spans="1:72" ht="14.45" x14ac:dyDescent="0.3">
      <c r="A1" s="1" t="s">
        <v>54</v>
      </c>
    </row>
    <row r="2" spans="1:72" ht="14.45" x14ac:dyDescent="0.3">
      <c r="A2" s="1" t="s">
        <v>55</v>
      </c>
    </row>
    <row r="4" spans="1:72" ht="14.45" x14ac:dyDescent="0.3">
      <c r="F4" t="s">
        <v>57</v>
      </c>
      <c r="H4" s="8">
        <v>0.03</v>
      </c>
      <c r="I4" t="s">
        <v>78</v>
      </c>
    </row>
    <row r="5" spans="1:72" ht="14.45" x14ac:dyDescent="0.3">
      <c r="F5" t="s">
        <v>58</v>
      </c>
      <c r="H5" s="8">
        <v>0.02</v>
      </c>
    </row>
    <row r="6" spans="1:72" x14ac:dyDescent="0.25">
      <c r="F6" t="s">
        <v>66</v>
      </c>
      <c r="I6" s="2">
        <v>1081</v>
      </c>
      <c r="J6" t="s">
        <v>93</v>
      </c>
    </row>
    <row r="7" spans="1:72" ht="14.45" x14ac:dyDescent="0.3">
      <c r="I7" s="2"/>
    </row>
    <row r="8" spans="1:72" ht="14.45" x14ac:dyDescent="0.3">
      <c r="F8" t="s">
        <v>67</v>
      </c>
      <c r="I8" s="2">
        <v>1100</v>
      </c>
    </row>
    <row r="10" spans="1:72" x14ac:dyDescent="0.25">
      <c r="A10" s="1" t="s">
        <v>92</v>
      </c>
      <c r="F10" s="1" t="s">
        <v>17</v>
      </c>
      <c r="S10" s="5" t="s">
        <v>51</v>
      </c>
      <c r="AF10" s="5" t="s">
        <v>52</v>
      </c>
      <c r="AS10" s="6" t="s">
        <v>60</v>
      </c>
      <c r="BF10" s="5" t="s">
        <v>61</v>
      </c>
      <c r="BS10" s="5" t="s">
        <v>62</v>
      </c>
      <c r="BT10" s="1" t="s">
        <v>63</v>
      </c>
    </row>
    <row r="11" spans="1:72" x14ac:dyDescent="0.25">
      <c r="A11" s="1" t="s">
        <v>0</v>
      </c>
      <c r="G11" s="20" t="s">
        <v>37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38</v>
      </c>
      <c r="N11" s="1" t="s">
        <v>1</v>
      </c>
      <c r="O11" s="1" t="s">
        <v>2</v>
      </c>
      <c r="P11" s="1" t="s">
        <v>3</v>
      </c>
      <c r="Q11" s="1" t="s">
        <v>4</v>
      </c>
      <c r="R11" s="1" t="s">
        <v>5</v>
      </c>
      <c r="S11" s="5" t="s">
        <v>50</v>
      </c>
      <c r="T11" s="1" t="s">
        <v>37</v>
      </c>
      <c r="U11" s="1" t="s">
        <v>6</v>
      </c>
      <c r="V11" s="1" t="s">
        <v>7</v>
      </c>
      <c r="W11" s="1" t="s">
        <v>8</v>
      </c>
      <c r="X11" s="1" t="s">
        <v>9</v>
      </c>
      <c r="Y11" s="1" t="s">
        <v>10</v>
      </c>
      <c r="Z11" s="1" t="s">
        <v>11</v>
      </c>
      <c r="AA11" s="1" t="s">
        <v>1</v>
      </c>
      <c r="AB11" s="1" t="s">
        <v>2</v>
      </c>
      <c r="AC11" s="1" t="s">
        <v>3</v>
      </c>
      <c r="AD11" s="1" t="s">
        <v>4</v>
      </c>
      <c r="AE11" s="1" t="s">
        <v>12</v>
      </c>
      <c r="AF11" s="5" t="s">
        <v>50</v>
      </c>
      <c r="AG11" s="1" t="s">
        <v>37</v>
      </c>
      <c r="AH11" s="1" t="s">
        <v>6</v>
      </c>
      <c r="AI11" s="1" t="s">
        <v>7</v>
      </c>
      <c r="AJ11" s="1" t="s">
        <v>8</v>
      </c>
      <c r="AK11" s="1" t="s">
        <v>13</v>
      </c>
      <c r="AL11" s="1" t="s">
        <v>10</v>
      </c>
      <c r="AM11" s="1" t="s">
        <v>11</v>
      </c>
      <c r="AN11" s="1" t="s">
        <v>1</v>
      </c>
      <c r="AO11" s="1" t="s">
        <v>2</v>
      </c>
      <c r="AP11" s="1" t="s">
        <v>3</v>
      </c>
      <c r="AQ11" s="1" t="s">
        <v>4</v>
      </c>
      <c r="AR11" s="1" t="s">
        <v>5</v>
      </c>
      <c r="AS11" s="6" t="s">
        <v>50</v>
      </c>
      <c r="AT11" s="1" t="s">
        <v>37</v>
      </c>
      <c r="AU11" s="1" t="s">
        <v>6</v>
      </c>
      <c r="AV11" s="1" t="s">
        <v>7</v>
      </c>
      <c r="AW11" s="1" t="s">
        <v>8</v>
      </c>
      <c r="AX11" s="1" t="s">
        <v>13</v>
      </c>
      <c r="AY11" s="1" t="s">
        <v>10</v>
      </c>
      <c r="AZ11" s="1" t="s">
        <v>11</v>
      </c>
      <c r="BA11" s="1" t="s">
        <v>1</v>
      </c>
      <c r="BB11" s="1" t="s">
        <v>2</v>
      </c>
      <c r="BC11" s="1" t="s">
        <v>3</v>
      </c>
      <c r="BD11" s="1" t="s">
        <v>4</v>
      </c>
      <c r="BE11" s="1" t="s">
        <v>5</v>
      </c>
      <c r="BF11" s="5" t="s">
        <v>50</v>
      </c>
      <c r="BG11" s="1" t="s">
        <v>37</v>
      </c>
      <c r="BH11" s="1" t="s">
        <v>6</v>
      </c>
      <c r="BI11" s="1" t="s">
        <v>7</v>
      </c>
      <c r="BJ11" s="1" t="s">
        <v>8</v>
      </c>
      <c r="BK11" s="1" t="s">
        <v>13</v>
      </c>
      <c r="BL11" s="1" t="s">
        <v>10</v>
      </c>
      <c r="BM11" s="1" t="s">
        <v>11</v>
      </c>
      <c r="BN11" s="1" t="s">
        <v>1</v>
      </c>
      <c r="BO11" s="1" t="s">
        <v>2</v>
      </c>
      <c r="BP11" s="1" t="s">
        <v>3</v>
      </c>
      <c r="BQ11" s="1" t="s">
        <v>4</v>
      </c>
      <c r="BR11" s="1" t="s">
        <v>5</v>
      </c>
      <c r="BS11" s="5" t="s">
        <v>50</v>
      </c>
      <c r="BT11" s="1" t="s">
        <v>70</v>
      </c>
    </row>
    <row r="12" spans="1:72" ht="14.45" x14ac:dyDescent="0.3">
      <c r="S12" s="6"/>
      <c r="AF12" s="6"/>
      <c r="AS12" s="6"/>
      <c r="BF12" s="6"/>
      <c r="BS12" s="6"/>
    </row>
    <row r="13" spans="1:72" ht="14.45" x14ac:dyDescent="0.3">
      <c r="A13" s="1" t="s">
        <v>14</v>
      </c>
      <c r="S13" s="6"/>
      <c r="AF13" s="6"/>
      <c r="AS13" s="6"/>
      <c r="BF13" s="6"/>
      <c r="BS13" s="6"/>
    </row>
    <row r="14" spans="1:72" ht="14.45" x14ac:dyDescent="0.3">
      <c r="A14" t="s">
        <v>18</v>
      </c>
      <c r="F14" s="2">
        <v>250</v>
      </c>
      <c r="G14" s="9">
        <v>162.19</v>
      </c>
      <c r="H14" s="9"/>
      <c r="I14" s="9"/>
      <c r="J14" s="9"/>
      <c r="K14" s="9"/>
      <c r="L14" s="9">
        <v>250</v>
      </c>
      <c r="M14" s="9"/>
      <c r="N14" s="9"/>
      <c r="O14" s="9"/>
      <c r="P14" s="9"/>
      <c r="Q14" s="9"/>
      <c r="R14" s="9"/>
      <c r="S14" s="10">
        <f>SUM(G14:R14)</f>
        <v>412.19</v>
      </c>
      <c r="T14" s="9"/>
      <c r="U14" s="9"/>
      <c r="V14" s="9"/>
      <c r="W14" s="9"/>
      <c r="X14" s="9"/>
      <c r="Y14" s="9">
        <v>350</v>
      </c>
      <c r="Z14" s="9"/>
      <c r="AA14" s="9"/>
      <c r="AB14" s="9"/>
      <c r="AC14" s="9"/>
      <c r="AD14" s="9"/>
      <c r="AE14" s="9"/>
      <c r="AF14" s="10">
        <f>SUM(T14:AE14)</f>
        <v>350</v>
      </c>
      <c r="AG14" s="9"/>
      <c r="AH14" s="9"/>
      <c r="AI14" s="9"/>
      <c r="AJ14" s="9"/>
      <c r="AK14" s="9"/>
      <c r="AL14" s="9">
        <v>400</v>
      </c>
      <c r="AM14" s="9"/>
      <c r="AN14" s="9"/>
      <c r="AO14" s="9"/>
      <c r="AP14" s="9"/>
      <c r="AQ14" s="9"/>
      <c r="AR14" s="9"/>
      <c r="AS14" s="10">
        <f>SUM(AG14:AR14)</f>
        <v>400</v>
      </c>
      <c r="AT14" s="9"/>
      <c r="AU14" s="9"/>
      <c r="AV14" s="9"/>
      <c r="AW14" s="9"/>
      <c r="AX14" s="9">
        <v>400</v>
      </c>
      <c r="AY14" s="9"/>
      <c r="AZ14" s="9"/>
      <c r="BA14" s="9"/>
      <c r="BB14" s="9"/>
      <c r="BC14" s="9"/>
      <c r="BD14" s="9"/>
      <c r="BE14" s="9"/>
      <c r="BF14" s="10">
        <f>SUM(AT14:BE14)</f>
        <v>400</v>
      </c>
      <c r="BG14" s="9"/>
      <c r="BH14" s="9"/>
      <c r="BI14" s="9"/>
      <c r="BJ14" s="9"/>
      <c r="BK14" s="9"/>
      <c r="BL14" s="9">
        <v>450</v>
      </c>
      <c r="BM14" s="9"/>
      <c r="BN14" s="9"/>
      <c r="BO14" s="9"/>
      <c r="BP14" s="9"/>
      <c r="BQ14" s="9"/>
      <c r="BR14" s="9"/>
      <c r="BS14" s="10">
        <f>SUM(BG14:BR14)</f>
        <v>450</v>
      </c>
    </row>
    <row r="15" spans="1:72" ht="14.45" x14ac:dyDescent="0.3">
      <c r="A15" t="s">
        <v>47</v>
      </c>
      <c r="F15" s="2">
        <v>720</v>
      </c>
      <c r="G15" s="9">
        <v>111.84</v>
      </c>
      <c r="H15" s="9"/>
      <c r="I15" s="9"/>
      <c r="J15" s="9"/>
      <c r="K15" s="9"/>
      <c r="L15" s="9">
        <f>I6</f>
        <v>1081</v>
      </c>
      <c r="M15" s="9"/>
      <c r="N15" s="9"/>
      <c r="O15" s="9"/>
      <c r="P15" s="9"/>
      <c r="Q15" s="9"/>
      <c r="R15" s="9"/>
      <c r="S15" s="10">
        <f t="shared" ref="S15:S39" si="0">SUM(G15:R15)</f>
        <v>1192.8399999999999</v>
      </c>
      <c r="T15" s="9">
        <f>G15*(1+H4)</f>
        <v>115.1952</v>
      </c>
      <c r="U15" s="9"/>
      <c r="V15" s="9"/>
      <c r="W15" s="9"/>
      <c r="X15" s="9"/>
      <c r="Y15" s="9"/>
      <c r="Z15" s="9">
        <f>I6</f>
        <v>1081</v>
      </c>
      <c r="AA15" s="9"/>
      <c r="AB15" s="9"/>
      <c r="AC15" s="9"/>
      <c r="AD15" s="9"/>
      <c r="AE15" s="9"/>
      <c r="AF15" s="10">
        <f t="shared" ref="AF15:AF39" si="1">SUM(T15:AE15)</f>
        <v>1196.1952000000001</v>
      </c>
      <c r="AG15" s="9">
        <f>T15*(1+H4)</f>
        <v>118.651056</v>
      </c>
      <c r="AH15" s="9"/>
      <c r="AI15" s="9"/>
      <c r="AJ15" s="9"/>
      <c r="AK15" s="9"/>
      <c r="AL15" s="9"/>
      <c r="AM15" s="9">
        <f>I6</f>
        <v>1081</v>
      </c>
      <c r="AN15" s="9"/>
      <c r="AO15" s="9"/>
      <c r="AP15" s="9"/>
      <c r="AQ15" s="9"/>
      <c r="AR15" s="9"/>
      <c r="AS15" s="10">
        <f t="shared" ref="AS15:AS53" si="2">SUM(AG15:AR15)</f>
        <v>1199.6510559999999</v>
      </c>
      <c r="AT15" s="9">
        <f>AG15*(1+H4)</f>
        <v>122.21058768</v>
      </c>
      <c r="AU15" s="9"/>
      <c r="AV15" s="9"/>
      <c r="AW15" s="9"/>
      <c r="AX15" s="9"/>
      <c r="AY15" s="9"/>
      <c r="AZ15" s="9">
        <f>I6</f>
        <v>1081</v>
      </c>
      <c r="BA15" s="9"/>
      <c r="BB15" s="9"/>
      <c r="BC15" s="9"/>
      <c r="BD15" s="9"/>
      <c r="BE15" s="9"/>
      <c r="BF15" s="10">
        <f t="shared" ref="BF15:BF39" si="3">SUM(AT15:BE15)</f>
        <v>1203.2105876800001</v>
      </c>
      <c r="BG15" s="9">
        <f>AT15*(1+H4)</f>
        <v>125.87690531040001</v>
      </c>
      <c r="BH15" s="9"/>
      <c r="BI15" s="9"/>
      <c r="BJ15" s="9"/>
      <c r="BK15" s="9"/>
      <c r="BL15" s="9"/>
      <c r="BM15" s="9">
        <f>I6</f>
        <v>1081</v>
      </c>
      <c r="BN15" s="9"/>
      <c r="BO15" s="9"/>
      <c r="BP15" s="9"/>
      <c r="BQ15" s="9"/>
      <c r="BR15" s="9"/>
      <c r="BS15" s="10">
        <f t="shared" ref="BS15:BS39" si="4">SUM(BG15:BR15)</f>
        <v>1206.8769053103999</v>
      </c>
    </row>
    <row r="16" spans="1:72" ht="14.45" x14ac:dyDescent="0.3">
      <c r="A16" t="s">
        <v>53</v>
      </c>
      <c r="F16" s="2"/>
      <c r="H16" s="9"/>
      <c r="I16" s="9"/>
      <c r="J16" s="9">
        <v>125</v>
      </c>
      <c r="K16" s="9">
        <v>125</v>
      </c>
      <c r="L16" s="9">
        <v>125</v>
      </c>
      <c r="M16" s="9">
        <v>125</v>
      </c>
      <c r="N16" s="9">
        <v>125</v>
      </c>
      <c r="O16" s="9">
        <v>125</v>
      </c>
      <c r="P16" s="9">
        <v>125</v>
      </c>
      <c r="Q16" s="9">
        <v>125</v>
      </c>
      <c r="R16" s="9">
        <v>125</v>
      </c>
      <c r="S16" s="10">
        <f t="shared" si="0"/>
        <v>1125</v>
      </c>
      <c r="T16" s="9">
        <f>R16</f>
        <v>125</v>
      </c>
      <c r="U16" s="9">
        <v>125</v>
      </c>
      <c r="V16" s="9">
        <v>125</v>
      </c>
      <c r="W16" s="9">
        <v>125</v>
      </c>
      <c r="X16" s="9">
        <v>125</v>
      </c>
      <c r="Y16" s="9">
        <v>125</v>
      </c>
      <c r="Z16" s="9">
        <v>125</v>
      </c>
      <c r="AA16" s="9">
        <v>125</v>
      </c>
      <c r="AB16" s="9">
        <v>125</v>
      </c>
      <c r="AC16" s="9">
        <v>125</v>
      </c>
      <c r="AD16" s="9">
        <v>125</v>
      </c>
      <c r="AE16" s="9">
        <v>125</v>
      </c>
      <c r="AF16" s="10">
        <f t="shared" si="1"/>
        <v>1500</v>
      </c>
      <c r="AG16" s="9">
        <f>AE16</f>
        <v>125</v>
      </c>
      <c r="AH16" s="9">
        <v>125</v>
      </c>
      <c r="AI16" s="9">
        <v>125</v>
      </c>
      <c r="AJ16" s="9">
        <v>125</v>
      </c>
      <c r="AK16" s="9">
        <v>125</v>
      </c>
      <c r="AL16" s="9">
        <v>125</v>
      </c>
      <c r="AM16" s="9">
        <v>125</v>
      </c>
      <c r="AN16" s="9">
        <v>125</v>
      </c>
      <c r="AO16" s="9">
        <v>125</v>
      </c>
      <c r="AP16" s="9">
        <v>125</v>
      </c>
      <c r="AQ16" s="9">
        <v>125</v>
      </c>
      <c r="AR16" s="9">
        <v>125</v>
      </c>
      <c r="AS16" s="10">
        <f>SUM(AG16:AR16)</f>
        <v>1500</v>
      </c>
      <c r="AT16" s="9">
        <v>125</v>
      </c>
      <c r="AU16" s="9">
        <v>125</v>
      </c>
      <c r="AV16" s="9">
        <v>125</v>
      </c>
      <c r="AW16" s="9">
        <v>125</v>
      </c>
      <c r="AX16" s="9">
        <v>125</v>
      </c>
      <c r="AY16" s="9">
        <v>125</v>
      </c>
      <c r="AZ16" s="9">
        <v>125</v>
      </c>
      <c r="BA16" s="9">
        <v>125</v>
      </c>
      <c r="BB16" s="9">
        <v>125</v>
      </c>
      <c r="BC16" s="9">
        <v>125</v>
      </c>
      <c r="BD16" s="9">
        <v>125</v>
      </c>
      <c r="BE16" s="9">
        <v>125</v>
      </c>
      <c r="BF16" s="10">
        <f t="shared" si="3"/>
        <v>1500</v>
      </c>
      <c r="BG16" s="9">
        <v>125</v>
      </c>
      <c r="BH16" s="9">
        <v>125</v>
      </c>
      <c r="BI16" s="9">
        <v>125</v>
      </c>
      <c r="BJ16" s="9">
        <v>125</v>
      </c>
      <c r="BK16" s="9">
        <v>125</v>
      </c>
      <c r="BL16" s="9">
        <v>125</v>
      </c>
      <c r="BM16" s="9">
        <v>125</v>
      </c>
      <c r="BN16" s="9">
        <v>125</v>
      </c>
      <c r="BO16" s="9">
        <v>125</v>
      </c>
      <c r="BP16" s="9">
        <v>125</v>
      </c>
      <c r="BQ16" s="9">
        <v>125</v>
      </c>
      <c r="BR16" s="9">
        <v>125</v>
      </c>
      <c r="BS16" s="10">
        <f t="shared" si="4"/>
        <v>1500</v>
      </c>
      <c r="BT16" t="s">
        <v>75</v>
      </c>
    </row>
    <row r="17" spans="1:71" ht="14.45" x14ac:dyDescent="0.3">
      <c r="A17" t="s">
        <v>19</v>
      </c>
      <c r="F17" s="2">
        <v>300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300</v>
      </c>
      <c r="S17" s="10">
        <f t="shared" si="0"/>
        <v>300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300</v>
      </c>
      <c r="AF17" s="10">
        <f t="shared" si="1"/>
        <v>300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>
        <v>300</v>
      </c>
      <c r="AS17" s="10">
        <f t="shared" si="2"/>
        <v>300</v>
      </c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>
        <v>300</v>
      </c>
      <c r="BF17" s="10">
        <f t="shared" si="3"/>
        <v>300</v>
      </c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>
        <v>300</v>
      </c>
      <c r="BS17" s="10">
        <f t="shared" si="4"/>
        <v>300</v>
      </c>
    </row>
    <row r="18" spans="1:71" ht="14.45" x14ac:dyDescent="0.3">
      <c r="A18" s="19" t="s">
        <v>79</v>
      </c>
      <c r="F18" s="2">
        <v>2600</v>
      </c>
      <c r="G18" s="9">
        <f>205.08*1.2</f>
        <v>246.096</v>
      </c>
      <c r="H18" s="9">
        <f t="shared" ref="H18:R18" si="5">205.08*1.2</f>
        <v>246.096</v>
      </c>
      <c r="I18" s="9">
        <f t="shared" si="5"/>
        <v>246.096</v>
      </c>
      <c r="J18" s="9">
        <f t="shared" si="5"/>
        <v>246.096</v>
      </c>
      <c r="K18" s="9">
        <f t="shared" si="5"/>
        <v>246.096</v>
      </c>
      <c r="L18" s="9">
        <f t="shared" si="5"/>
        <v>246.096</v>
      </c>
      <c r="M18" s="9">
        <f t="shared" si="5"/>
        <v>246.096</v>
      </c>
      <c r="N18" s="9">
        <f t="shared" si="5"/>
        <v>246.096</v>
      </c>
      <c r="O18" s="9">
        <f t="shared" si="5"/>
        <v>246.096</v>
      </c>
      <c r="P18" s="9">
        <f t="shared" si="5"/>
        <v>246.096</v>
      </c>
      <c r="Q18" s="9">
        <f t="shared" si="5"/>
        <v>246.096</v>
      </c>
      <c r="R18" s="9">
        <f t="shared" si="5"/>
        <v>246.096</v>
      </c>
      <c r="S18" s="10">
        <f t="shared" si="0"/>
        <v>2953.152</v>
      </c>
      <c r="T18" s="9">
        <f>R18*(1+H4)</f>
        <v>253.47888</v>
      </c>
      <c r="U18" s="9">
        <v>253.47888</v>
      </c>
      <c r="V18" s="9">
        <v>253.47888</v>
      </c>
      <c r="W18" s="9">
        <v>253.47888</v>
      </c>
      <c r="X18" s="9">
        <v>253.47888</v>
      </c>
      <c r="Y18" s="9">
        <v>253.47888</v>
      </c>
      <c r="Z18" s="9">
        <v>253.47888</v>
      </c>
      <c r="AA18" s="9">
        <v>253.47888</v>
      </c>
      <c r="AB18" s="9">
        <v>253.47888</v>
      </c>
      <c r="AC18" s="9">
        <v>253.47888</v>
      </c>
      <c r="AD18" s="9">
        <v>253.47888</v>
      </c>
      <c r="AE18" s="9">
        <v>253.47888</v>
      </c>
      <c r="AF18" s="10">
        <f t="shared" si="1"/>
        <v>3041.746560000001</v>
      </c>
      <c r="AG18" s="9">
        <f>AE18*(1+H4)</f>
        <v>261.08324640000001</v>
      </c>
      <c r="AH18" s="9">
        <v>253.48</v>
      </c>
      <c r="AI18" s="9">
        <v>253.48</v>
      </c>
      <c r="AJ18" s="9">
        <v>253.48</v>
      </c>
      <c r="AK18" s="9">
        <v>253.48</v>
      </c>
      <c r="AL18" s="9">
        <v>253.48</v>
      </c>
      <c r="AM18" s="9">
        <v>253.48</v>
      </c>
      <c r="AN18" s="9">
        <v>253.48</v>
      </c>
      <c r="AO18" s="9">
        <v>253.48</v>
      </c>
      <c r="AP18" s="9">
        <v>253.48</v>
      </c>
      <c r="AQ18" s="9">
        <v>253.48</v>
      </c>
      <c r="AR18" s="9">
        <v>253.48</v>
      </c>
      <c r="AS18" s="10">
        <f t="shared" si="2"/>
        <v>3049.3632464000002</v>
      </c>
      <c r="AT18" s="9">
        <f>AR18*(1+H4)</f>
        <v>261.08440000000002</v>
      </c>
      <c r="AU18" s="9">
        <v>261.08</v>
      </c>
      <c r="AV18" s="9">
        <v>261.08</v>
      </c>
      <c r="AW18" s="9">
        <v>261.08</v>
      </c>
      <c r="AX18" s="9">
        <v>261.08</v>
      </c>
      <c r="AY18" s="9">
        <v>261.08</v>
      </c>
      <c r="AZ18" s="9">
        <v>261.08</v>
      </c>
      <c r="BA18" s="9">
        <v>261.08</v>
      </c>
      <c r="BB18" s="9">
        <v>261.08</v>
      </c>
      <c r="BC18" s="9">
        <v>261.08</v>
      </c>
      <c r="BD18" s="9">
        <v>261.08</v>
      </c>
      <c r="BE18" s="9">
        <v>261.08</v>
      </c>
      <c r="BF18" s="10">
        <f t="shared" si="3"/>
        <v>3132.9643999999994</v>
      </c>
      <c r="BG18" s="9">
        <f>BE18*(1+H4)</f>
        <v>268.91239999999999</v>
      </c>
      <c r="BH18" s="9">
        <v>268.91000000000003</v>
      </c>
      <c r="BI18" s="9">
        <v>268.91000000000003</v>
      </c>
      <c r="BJ18" s="9">
        <v>268.91000000000003</v>
      </c>
      <c r="BK18" s="9">
        <v>268.91000000000003</v>
      </c>
      <c r="BL18" s="9">
        <v>268.91000000000003</v>
      </c>
      <c r="BM18" s="9">
        <v>268.91000000000003</v>
      </c>
      <c r="BN18" s="9">
        <v>268.91000000000003</v>
      </c>
      <c r="BO18" s="9">
        <v>268.91000000000003</v>
      </c>
      <c r="BP18" s="9">
        <v>268.91000000000003</v>
      </c>
      <c r="BQ18" s="9">
        <v>268.91000000000003</v>
      </c>
      <c r="BR18" s="9">
        <v>268.91000000000003</v>
      </c>
      <c r="BS18" s="10">
        <f t="shared" si="4"/>
        <v>3226.9223999999999</v>
      </c>
    </row>
    <row r="19" spans="1:71" ht="14.45" x14ac:dyDescent="0.3">
      <c r="A19" t="s">
        <v>20</v>
      </c>
      <c r="F19" s="2">
        <v>120</v>
      </c>
      <c r="H19" s="9"/>
      <c r="I19" s="9"/>
      <c r="J19" s="9"/>
      <c r="K19" s="9"/>
      <c r="L19" s="9"/>
      <c r="M19" s="9"/>
      <c r="N19" s="9"/>
      <c r="O19" s="9">
        <v>120</v>
      </c>
      <c r="P19" s="9"/>
      <c r="Q19" s="9"/>
      <c r="R19" s="9"/>
      <c r="S19" s="10">
        <f t="shared" si="0"/>
        <v>120</v>
      </c>
      <c r="T19" s="9"/>
      <c r="U19" s="9"/>
      <c r="V19" s="9"/>
      <c r="W19" s="9"/>
      <c r="X19" s="9"/>
      <c r="Y19" s="9"/>
      <c r="Z19" s="9"/>
      <c r="AA19" s="9"/>
      <c r="AB19" s="9">
        <v>120</v>
      </c>
      <c r="AC19" s="9"/>
      <c r="AD19" s="9"/>
      <c r="AE19" s="9"/>
      <c r="AF19" s="10">
        <f t="shared" si="1"/>
        <v>120</v>
      </c>
      <c r="AG19" s="9"/>
      <c r="AH19" s="9"/>
      <c r="AI19" s="9"/>
      <c r="AJ19" s="9"/>
      <c r="AK19" s="9"/>
      <c r="AL19" s="9"/>
      <c r="AM19" s="9">
        <v>120</v>
      </c>
      <c r="AN19" s="9"/>
      <c r="AO19" s="9"/>
      <c r="AP19" s="9"/>
      <c r="AQ19" s="9"/>
      <c r="AR19" s="9"/>
      <c r="AS19" s="10">
        <f t="shared" si="2"/>
        <v>120</v>
      </c>
      <c r="AT19" s="9"/>
      <c r="AU19" s="9"/>
      <c r="AV19" s="9"/>
      <c r="AW19" s="9"/>
      <c r="AX19" s="9"/>
      <c r="AY19" s="9"/>
      <c r="AZ19" s="9"/>
      <c r="BA19" s="9">
        <v>120</v>
      </c>
      <c r="BB19" s="9"/>
      <c r="BC19" s="9"/>
      <c r="BD19" s="9"/>
      <c r="BE19" s="9"/>
      <c r="BF19" s="10">
        <f t="shared" si="3"/>
        <v>120</v>
      </c>
      <c r="BG19" s="9"/>
      <c r="BH19" s="9"/>
      <c r="BI19" s="9"/>
      <c r="BJ19" s="9"/>
      <c r="BK19" s="9"/>
      <c r="BL19" s="9"/>
      <c r="BM19" s="9"/>
      <c r="BN19" s="9">
        <v>120</v>
      </c>
      <c r="BO19" s="9"/>
      <c r="BP19" s="9"/>
      <c r="BQ19" s="9"/>
      <c r="BR19" s="9"/>
      <c r="BS19" s="10">
        <f t="shared" si="4"/>
        <v>120</v>
      </c>
    </row>
    <row r="20" spans="1:71" ht="14.45" x14ac:dyDescent="0.3">
      <c r="A20" t="s">
        <v>81</v>
      </c>
      <c r="F20" s="2">
        <v>400</v>
      </c>
      <c r="H20" s="9"/>
      <c r="I20" s="9"/>
      <c r="J20" s="9"/>
      <c r="K20" s="9"/>
      <c r="L20" s="9"/>
      <c r="M20" s="9"/>
      <c r="N20" s="21">
        <v>200</v>
      </c>
      <c r="O20" s="9"/>
      <c r="P20" s="9"/>
      <c r="Q20" s="9"/>
      <c r="R20" s="9"/>
      <c r="S20" s="10">
        <f t="shared" si="0"/>
        <v>200</v>
      </c>
      <c r="T20" s="9"/>
      <c r="U20" s="9"/>
      <c r="V20" s="9"/>
      <c r="W20" s="9">
        <v>200</v>
      </c>
      <c r="X20" s="9"/>
      <c r="Y20" s="9"/>
      <c r="Z20" s="9"/>
      <c r="AA20" s="9"/>
      <c r="AB20" s="9"/>
      <c r="AC20" s="9"/>
      <c r="AD20" s="9"/>
      <c r="AE20" s="9"/>
      <c r="AF20" s="10">
        <f t="shared" si="1"/>
        <v>200</v>
      </c>
      <c r="AG20" s="9"/>
      <c r="AH20" s="9"/>
      <c r="AI20" s="9"/>
      <c r="AJ20" s="9">
        <v>250</v>
      </c>
      <c r="AK20" s="9"/>
      <c r="AL20" s="9"/>
      <c r="AM20" s="9"/>
      <c r="AN20" s="9"/>
      <c r="AO20" s="9"/>
      <c r="AP20" s="9"/>
      <c r="AQ20" s="9"/>
      <c r="AR20" s="9"/>
      <c r="AS20" s="10">
        <f t="shared" si="2"/>
        <v>250</v>
      </c>
      <c r="AT20" s="9"/>
      <c r="AU20" s="9"/>
      <c r="AV20" s="9"/>
      <c r="AW20" s="9">
        <v>250</v>
      </c>
      <c r="AX20" s="9"/>
      <c r="AY20" s="9"/>
      <c r="AZ20" s="9"/>
      <c r="BA20" s="9"/>
      <c r="BB20" s="9"/>
      <c r="BC20" s="9"/>
      <c r="BD20" s="9"/>
      <c r="BE20" s="9"/>
      <c r="BF20" s="10">
        <f t="shared" si="3"/>
        <v>250</v>
      </c>
      <c r="BG20" s="9"/>
      <c r="BH20" s="9"/>
      <c r="BI20" s="9"/>
      <c r="BJ20" s="9">
        <v>250</v>
      </c>
      <c r="BK20" s="9"/>
      <c r="BL20" s="9"/>
      <c r="BM20" s="9"/>
      <c r="BN20" s="9"/>
      <c r="BO20" s="9"/>
      <c r="BP20" s="9"/>
      <c r="BQ20" s="9"/>
      <c r="BR20" s="9"/>
      <c r="BS20" s="10">
        <f t="shared" si="4"/>
        <v>250</v>
      </c>
    </row>
    <row r="21" spans="1:71" ht="14.45" x14ac:dyDescent="0.3">
      <c r="A21" t="s">
        <v>21</v>
      </c>
      <c r="F21" s="2">
        <v>300</v>
      </c>
      <c r="H21" s="9"/>
      <c r="I21" s="9">
        <v>75</v>
      </c>
      <c r="J21" s="9"/>
      <c r="K21" s="9"/>
      <c r="L21" s="9">
        <v>75</v>
      </c>
      <c r="M21" s="9"/>
      <c r="N21" s="9"/>
      <c r="O21" s="9">
        <v>75</v>
      </c>
      <c r="P21" s="9"/>
      <c r="Q21" s="9"/>
      <c r="R21" s="9">
        <v>75</v>
      </c>
      <c r="S21" s="10">
        <f t="shared" si="0"/>
        <v>300</v>
      </c>
      <c r="T21" s="9"/>
      <c r="U21" s="9"/>
      <c r="V21" s="9">
        <v>75</v>
      </c>
      <c r="W21" s="9"/>
      <c r="X21" s="9"/>
      <c r="Y21" s="9">
        <v>75</v>
      </c>
      <c r="Z21" s="9"/>
      <c r="AA21" s="9"/>
      <c r="AB21" s="9">
        <v>75</v>
      </c>
      <c r="AC21" s="9"/>
      <c r="AD21" s="9"/>
      <c r="AE21" s="9">
        <v>75</v>
      </c>
      <c r="AF21" s="10">
        <f t="shared" si="1"/>
        <v>300</v>
      </c>
      <c r="AG21" s="9"/>
      <c r="AH21" s="9"/>
      <c r="AI21" s="9">
        <v>75</v>
      </c>
      <c r="AJ21" s="9"/>
      <c r="AK21" s="9"/>
      <c r="AL21" s="9">
        <v>75</v>
      </c>
      <c r="AM21" s="9"/>
      <c r="AN21" s="9"/>
      <c r="AO21" s="9">
        <v>75</v>
      </c>
      <c r="AP21" s="9"/>
      <c r="AQ21" s="9"/>
      <c r="AR21" s="9">
        <v>75</v>
      </c>
      <c r="AS21" s="10">
        <f t="shared" si="2"/>
        <v>300</v>
      </c>
      <c r="AT21" s="9"/>
      <c r="AU21" s="9"/>
      <c r="AV21" s="9">
        <v>75</v>
      </c>
      <c r="AW21" s="9"/>
      <c r="AX21" s="9"/>
      <c r="AY21" s="9">
        <v>75</v>
      </c>
      <c r="AZ21" s="9"/>
      <c r="BA21" s="9"/>
      <c r="BB21" s="9">
        <v>75</v>
      </c>
      <c r="BC21" s="9"/>
      <c r="BD21" s="9"/>
      <c r="BE21" s="9">
        <v>75</v>
      </c>
      <c r="BF21" s="10">
        <f t="shared" si="3"/>
        <v>300</v>
      </c>
      <c r="BG21" s="9"/>
      <c r="BH21" s="9"/>
      <c r="BI21" s="9">
        <v>75</v>
      </c>
      <c r="BJ21" s="9"/>
      <c r="BK21" s="9"/>
      <c r="BL21" s="9">
        <v>75</v>
      </c>
      <c r="BM21" s="9"/>
      <c r="BN21" s="9"/>
      <c r="BO21" s="9">
        <v>75</v>
      </c>
      <c r="BP21" s="9"/>
      <c r="BQ21" s="9"/>
      <c r="BR21" s="9">
        <v>75</v>
      </c>
      <c r="BS21" s="10">
        <f t="shared" si="4"/>
        <v>300</v>
      </c>
    </row>
    <row r="22" spans="1:71" ht="14.45" x14ac:dyDescent="0.3">
      <c r="A22" t="s">
        <v>22</v>
      </c>
      <c r="F22" s="2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>
        <f t="shared" si="0"/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>
        <f t="shared" si="1"/>
        <v>0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0">
        <f>SUM(AG22:AR22)</f>
        <v>0</v>
      </c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10">
        <f t="shared" si="3"/>
        <v>0</v>
      </c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10">
        <f t="shared" si="4"/>
        <v>0</v>
      </c>
    </row>
    <row r="23" spans="1:71" ht="14.45" x14ac:dyDescent="0.3">
      <c r="A23" t="s">
        <v>23</v>
      </c>
      <c r="F23" s="2">
        <v>350</v>
      </c>
      <c r="G23" s="9">
        <v>384.91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>
        <f t="shared" si="0"/>
        <v>384.91</v>
      </c>
      <c r="T23" s="12">
        <f>G23*(1+H4)</f>
        <v>396.45730000000003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>
        <f t="shared" si="1"/>
        <v>396.45730000000003</v>
      </c>
      <c r="AG23" s="9">
        <f>AF23*(1+H4)</f>
        <v>408.35101900000006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0">
        <f t="shared" si="2"/>
        <v>408.35101900000006</v>
      </c>
      <c r="AT23" s="9">
        <f>AG23*(1+H4)</f>
        <v>420.60154957000009</v>
      </c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10">
        <f t="shared" si="3"/>
        <v>420.60154957000009</v>
      </c>
      <c r="BG23" s="9">
        <f>AT23*(1+H4)</f>
        <v>433.21959605710009</v>
      </c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10">
        <f t="shared" si="4"/>
        <v>433.21959605710009</v>
      </c>
    </row>
    <row r="24" spans="1:71" ht="14.45" x14ac:dyDescent="0.3">
      <c r="A24" t="s">
        <v>24</v>
      </c>
      <c r="F24" s="2">
        <v>50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50</v>
      </c>
      <c r="S24" s="10">
        <f t="shared" si="0"/>
        <v>50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>
        <v>50</v>
      </c>
      <c r="AF24" s="10">
        <f t="shared" si="1"/>
        <v>50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>
        <v>50</v>
      </c>
      <c r="AS24" s="10">
        <f t="shared" si="2"/>
        <v>50</v>
      </c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>
        <v>50</v>
      </c>
      <c r="BF24" s="10">
        <f t="shared" si="3"/>
        <v>50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>
        <v>50</v>
      </c>
      <c r="BS24" s="10">
        <f t="shared" si="4"/>
        <v>50</v>
      </c>
    </row>
    <row r="25" spans="1:71" ht="14.45" x14ac:dyDescent="0.3">
      <c r="A25" t="s">
        <v>88</v>
      </c>
      <c r="F25" s="2">
        <v>1500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>
        <f t="shared" si="0"/>
        <v>0</v>
      </c>
      <c r="T25" s="9"/>
      <c r="U25" s="9"/>
      <c r="V25" s="9"/>
      <c r="W25" s="17"/>
      <c r="X25" s="9"/>
      <c r="Y25" s="9"/>
      <c r="Z25" s="9"/>
      <c r="AA25" s="9"/>
      <c r="AB25" s="9"/>
      <c r="AC25" s="9"/>
      <c r="AD25" s="9"/>
      <c r="AE25" s="9"/>
      <c r="AF25" s="10">
        <f t="shared" si="1"/>
        <v>0</v>
      </c>
      <c r="AG25" s="9"/>
      <c r="AH25" s="9"/>
      <c r="AI25" s="9"/>
      <c r="AJ25" s="9">
        <v>1500</v>
      </c>
      <c r="AK25" s="9"/>
      <c r="AL25" s="9"/>
      <c r="AM25" s="9"/>
      <c r="AN25" s="9"/>
      <c r="AO25" s="9"/>
      <c r="AP25" s="9"/>
      <c r="AQ25" s="9"/>
      <c r="AR25" s="9"/>
      <c r="AS25" s="10">
        <f t="shared" si="2"/>
        <v>1500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10">
        <f t="shared" si="3"/>
        <v>0</v>
      </c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10">
        <f t="shared" si="4"/>
        <v>0</v>
      </c>
    </row>
    <row r="26" spans="1:71" ht="14.45" x14ac:dyDescent="0.3">
      <c r="A26" t="s">
        <v>25</v>
      </c>
      <c r="F26" s="2">
        <v>500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>
        <f t="shared" si="0"/>
        <v>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>
        <f t="shared" si="1"/>
        <v>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0">
        <f t="shared" si="2"/>
        <v>0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>
        <f t="shared" si="3"/>
        <v>0</v>
      </c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0">
        <f t="shared" si="4"/>
        <v>0</v>
      </c>
    </row>
    <row r="27" spans="1:71" ht="14.45" x14ac:dyDescent="0.3">
      <c r="A27" t="s">
        <v>26</v>
      </c>
      <c r="F27" s="2">
        <v>700</v>
      </c>
      <c r="H27" s="9">
        <v>560</v>
      </c>
      <c r="I27" s="9"/>
      <c r="J27" s="9"/>
      <c r="K27" s="9"/>
      <c r="L27" s="9"/>
      <c r="M27" s="9"/>
      <c r="N27" s="17"/>
      <c r="O27" s="9"/>
      <c r="P27" s="9"/>
      <c r="Q27" s="9"/>
      <c r="R27" s="9"/>
      <c r="S27" s="10">
        <f t="shared" si="0"/>
        <v>560</v>
      </c>
      <c r="T27" s="9"/>
      <c r="U27" s="9">
        <f>H27*(1+H4)</f>
        <v>576.80000000000007</v>
      </c>
      <c r="V27" s="9"/>
      <c r="W27" s="9"/>
      <c r="X27" s="9"/>
      <c r="Y27" s="9"/>
      <c r="Z27" s="9"/>
      <c r="AA27" s="9">
        <f>N27*(1+H4)</f>
        <v>0</v>
      </c>
      <c r="AB27" s="9"/>
      <c r="AC27" s="9"/>
      <c r="AD27" s="9"/>
      <c r="AE27" s="9"/>
      <c r="AF27" s="10">
        <f t="shared" si="1"/>
        <v>576.80000000000007</v>
      </c>
      <c r="AG27" s="9"/>
      <c r="AH27" s="9">
        <f>U27*(1+H4)</f>
        <v>594.10400000000004</v>
      </c>
      <c r="AI27" s="9"/>
      <c r="AJ27" s="9"/>
      <c r="AK27" s="9"/>
      <c r="AL27" s="9"/>
      <c r="AM27" s="9"/>
      <c r="AN27" s="9">
        <f>AA27*(1+H4)</f>
        <v>0</v>
      </c>
      <c r="AO27" s="9"/>
      <c r="AP27" s="9"/>
      <c r="AQ27" s="9"/>
      <c r="AR27" s="9"/>
      <c r="AS27" s="10">
        <f t="shared" si="2"/>
        <v>594.10400000000004</v>
      </c>
      <c r="AT27" s="9"/>
      <c r="AU27" s="9">
        <f>AH27*(1+H4)</f>
        <v>611.92712000000006</v>
      </c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10">
        <f t="shared" si="3"/>
        <v>611.92712000000006</v>
      </c>
      <c r="BG27" s="9"/>
      <c r="BH27" s="9">
        <f>AU27*(1+H4)</f>
        <v>630.28493360000004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10">
        <f t="shared" si="4"/>
        <v>630.28493360000004</v>
      </c>
    </row>
    <row r="28" spans="1:71" ht="14.45" x14ac:dyDescent="0.3">
      <c r="A28" t="s">
        <v>27</v>
      </c>
      <c r="F28" s="2">
        <v>50</v>
      </c>
      <c r="H28" s="9"/>
      <c r="I28" s="9"/>
      <c r="J28" s="9"/>
      <c r="K28" s="9"/>
      <c r="L28" s="9"/>
      <c r="M28" s="9"/>
      <c r="N28" s="9"/>
      <c r="O28" s="9">
        <v>50</v>
      </c>
      <c r="P28" s="9"/>
      <c r="Q28" s="9"/>
      <c r="R28" s="9"/>
      <c r="S28" s="10">
        <f t="shared" si="0"/>
        <v>50</v>
      </c>
      <c r="T28" s="9"/>
      <c r="U28" s="9"/>
      <c r="V28" s="9"/>
      <c r="W28" s="9"/>
      <c r="X28" s="9"/>
      <c r="Y28" s="9"/>
      <c r="Z28" s="9"/>
      <c r="AA28" s="9"/>
      <c r="AB28" s="9">
        <v>50</v>
      </c>
      <c r="AC28" s="9"/>
      <c r="AD28" s="9"/>
      <c r="AE28" s="9"/>
      <c r="AF28" s="10">
        <f t="shared" si="1"/>
        <v>50</v>
      </c>
      <c r="AG28" s="9"/>
      <c r="AH28" s="9"/>
      <c r="AI28" s="9"/>
      <c r="AJ28" s="9"/>
      <c r="AK28" s="9"/>
      <c r="AL28" s="9"/>
      <c r="AM28" s="9"/>
      <c r="AN28" s="9"/>
      <c r="AO28" s="9">
        <v>50</v>
      </c>
      <c r="AP28" s="9"/>
      <c r="AQ28" s="9"/>
      <c r="AR28" s="9"/>
      <c r="AS28" s="10">
        <f t="shared" si="2"/>
        <v>50</v>
      </c>
      <c r="AT28" s="9"/>
      <c r="AU28" s="9"/>
      <c r="AV28" s="9"/>
      <c r="AW28" s="9"/>
      <c r="AX28" s="9"/>
      <c r="AY28" s="9"/>
      <c r="AZ28" s="9"/>
      <c r="BA28" s="9"/>
      <c r="BB28" s="9">
        <v>50</v>
      </c>
      <c r="BC28" s="9"/>
      <c r="BD28" s="9"/>
      <c r="BE28" s="9"/>
      <c r="BF28" s="10">
        <f t="shared" si="3"/>
        <v>50</v>
      </c>
      <c r="BG28" s="9"/>
      <c r="BH28" s="9"/>
      <c r="BI28" s="9"/>
      <c r="BJ28" s="9"/>
      <c r="BK28" s="9"/>
      <c r="BL28" s="9"/>
      <c r="BM28" s="9"/>
      <c r="BN28" s="9"/>
      <c r="BO28" s="9">
        <v>50</v>
      </c>
      <c r="BP28" s="9"/>
      <c r="BQ28" s="9"/>
      <c r="BR28" s="9"/>
      <c r="BS28" s="10">
        <f t="shared" si="4"/>
        <v>50</v>
      </c>
    </row>
    <row r="29" spans="1:71" x14ac:dyDescent="0.25">
      <c r="A29" t="s">
        <v>28</v>
      </c>
      <c r="F29" s="2">
        <v>270</v>
      </c>
      <c r="H29" s="9">
        <v>230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10">
        <f t="shared" si="0"/>
        <v>230</v>
      </c>
      <c r="T29" s="9"/>
      <c r="U29" s="9">
        <f>H29*(1+H4)</f>
        <v>236.9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>
        <f t="shared" si="1"/>
        <v>236.9</v>
      </c>
      <c r="AG29" s="9"/>
      <c r="AH29" s="9">
        <f>U29*(1+H4)</f>
        <v>244.00700000000001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0">
        <f t="shared" si="2"/>
        <v>244.00700000000001</v>
      </c>
      <c r="AT29" s="9"/>
      <c r="AU29" s="9">
        <f>AH29*(1+H4)</f>
        <v>251.32721000000001</v>
      </c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10">
        <f t="shared" si="3"/>
        <v>251.32721000000001</v>
      </c>
      <c r="BG29" s="9"/>
      <c r="BH29" s="9">
        <f>AU29*(1+H4)</f>
        <v>258.86702630000002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10">
        <f t="shared" si="4"/>
        <v>258.86702630000002</v>
      </c>
    </row>
    <row r="30" spans="1:71" x14ac:dyDescent="0.25">
      <c r="A30" t="s">
        <v>29</v>
      </c>
      <c r="F30" s="2">
        <v>370</v>
      </c>
      <c r="G30" s="9">
        <v>197.47</v>
      </c>
      <c r="H30" s="9"/>
      <c r="I30" s="9"/>
      <c r="J30" s="9">
        <v>100</v>
      </c>
      <c r="K30" s="9"/>
      <c r="L30" s="9"/>
      <c r="M30" s="9"/>
      <c r="N30" s="9"/>
      <c r="O30" s="9"/>
      <c r="P30" s="9"/>
      <c r="Q30" s="9"/>
      <c r="R30" s="9"/>
      <c r="S30" s="10">
        <f t="shared" si="0"/>
        <v>297.47000000000003</v>
      </c>
      <c r="T30" s="9">
        <f>G30*(1+H4)</f>
        <v>203.39410000000001</v>
      </c>
      <c r="U30" s="9"/>
      <c r="V30" s="9"/>
      <c r="W30" s="9">
        <f>J30+(1+H4)</f>
        <v>101.03</v>
      </c>
      <c r="X30" s="9"/>
      <c r="Y30" s="9"/>
      <c r="Z30" s="9"/>
      <c r="AA30" s="9"/>
      <c r="AB30" s="9"/>
      <c r="AC30" s="9"/>
      <c r="AD30" s="9"/>
      <c r="AE30" s="9"/>
      <c r="AF30" s="10">
        <f t="shared" si="1"/>
        <v>304.42410000000001</v>
      </c>
      <c r="AG30" s="9">
        <f>T30*(1+H4)</f>
        <v>209.495923</v>
      </c>
      <c r="AH30" s="9"/>
      <c r="AI30" s="9"/>
      <c r="AJ30" s="9">
        <f>W30*(1+H4)</f>
        <v>104.0609</v>
      </c>
      <c r="AK30" s="9"/>
      <c r="AL30" s="9"/>
      <c r="AM30" s="9"/>
      <c r="AN30" s="9"/>
      <c r="AO30" s="9"/>
      <c r="AP30" s="9"/>
      <c r="AQ30" s="9"/>
      <c r="AR30" s="9"/>
      <c r="AS30" s="10">
        <f t="shared" si="2"/>
        <v>313.55682300000001</v>
      </c>
      <c r="AT30" s="9">
        <f>AG30*(1+H4)</f>
        <v>215.78080069000001</v>
      </c>
      <c r="AU30" s="9"/>
      <c r="AV30" s="9"/>
      <c r="AW30" s="9">
        <f>AJ30*(1+H4)</f>
        <v>107.182727</v>
      </c>
      <c r="AX30" s="9"/>
      <c r="AY30" s="9"/>
      <c r="AZ30" s="9"/>
      <c r="BA30" s="9"/>
      <c r="BB30" s="9"/>
      <c r="BC30" s="9"/>
      <c r="BD30" s="9"/>
      <c r="BE30" s="9"/>
      <c r="BF30" s="10">
        <f t="shared" si="3"/>
        <v>322.96352768999998</v>
      </c>
      <c r="BG30" s="9">
        <f>AT30*(1+H4)</f>
        <v>222.25422471070002</v>
      </c>
      <c r="BH30" s="9"/>
      <c r="BI30" s="9"/>
      <c r="BJ30" s="9"/>
      <c r="BK30" s="9">
        <f>AW30*(1+H4)</f>
        <v>110.39820881</v>
      </c>
      <c r="BL30" s="9"/>
      <c r="BM30" s="9"/>
      <c r="BN30" s="9"/>
      <c r="BO30" s="9"/>
      <c r="BP30" s="9"/>
      <c r="BQ30" s="9"/>
      <c r="BR30" s="9"/>
      <c r="BS30" s="10">
        <f t="shared" si="4"/>
        <v>332.65243352070001</v>
      </c>
    </row>
    <row r="31" spans="1:71" x14ac:dyDescent="0.25">
      <c r="A31" t="s">
        <v>30</v>
      </c>
      <c r="F31" s="2">
        <v>6000</v>
      </c>
      <c r="H31" s="9">
        <v>4291.5</v>
      </c>
      <c r="I31" s="9"/>
      <c r="J31" s="21">
        <v>1710</v>
      </c>
      <c r="K31" s="9"/>
      <c r="L31" s="9"/>
      <c r="M31" s="9"/>
      <c r="N31" s="9"/>
      <c r="O31" s="9"/>
      <c r="P31" s="9"/>
      <c r="Q31" s="9"/>
      <c r="R31" s="9"/>
      <c r="S31" s="10">
        <f t="shared" si="0"/>
        <v>6001.5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>
        <f t="shared" si="1"/>
        <v>0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0">
        <f t="shared" si="2"/>
        <v>0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>
        <f t="shared" si="3"/>
        <v>0</v>
      </c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10">
        <f t="shared" si="4"/>
        <v>0</v>
      </c>
    </row>
    <row r="32" spans="1:71" x14ac:dyDescent="0.25">
      <c r="A32" t="s">
        <v>31</v>
      </c>
      <c r="F32" s="2">
        <v>150</v>
      </c>
      <c r="H32" s="9"/>
      <c r="I32" s="9">
        <v>41.4</v>
      </c>
      <c r="J32" s="9"/>
      <c r="K32" s="9"/>
      <c r="L32" s="9">
        <v>41.4</v>
      </c>
      <c r="M32" s="9"/>
      <c r="N32" s="9"/>
      <c r="O32" s="9">
        <v>41.4</v>
      </c>
      <c r="P32" s="9"/>
      <c r="Q32" s="9"/>
      <c r="R32" s="9">
        <v>41.4</v>
      </c>
      <c r="S32" s="10">
        <f t="shared" si="0"/>
        <v>165.6</v>
      </c>
      <c r="T32" s="9"/>
      <c r="U32" s="9"/>
      <c r="V32" s="9">
        <f>R32*(1+H4)</f>
        <v>42.642000000000003</v>
      </c>
      <c r="W32" s="9"/>
      <c r="X32" s="9"/>
      <c r="Y32" s="9">
        <f>V32</f>
        <v>42.642000000000003</v>
      </c>
      <c r="Z32" s="9"/>
      <c r="AA32" s="9"/>
      <c r="AB32" s="9">
        <f>Y32</f>
        <v>42.642000000000003</v>
      </c>
      <c r="AC32" s="9"/>
      <c r="AD32" s="9"/>
      <c r="AE32" s="9">
        <f>AB32</f>
        <v>42.642000000000003</v>
      </c>
      <c r="AF32" s="10">
        <f t="shared" si="1"/>
        <v>170.56800000000001</v>
      </c>
      <c r="AG32" s="9"/>
      <c r="AH32" s="9"/>
      <c r="AI32" s="9">
        <f>AE32*(1+H4)</f>
        <v>43.921260000000004</v>
      </c>
      <c r="AJ32" s="9"/>
      <c r="AK32" s="9"/>
      <c r="AL32" s="9">
        <v>43.072560000000003</v>
      </c>
      <c r="AM32" s="9"/>
      <c r="AN32" s="9"/>
      <c r="AO32" s="9">
        <v>43.072560000000003</v>
      </c>
      <c r="AP32" s="9"/>
      <c r="AQ32" s="9"/>
      <c r="AR32" s="9">
        <v>43.072560000000003</v>
      </c>
      <c r="AS32" s="10">
        <f t="shared" si="2"/>
        <v>173.13894000000002</v>
      </c>
      <c r="AT32" s="9"/>
      <c r="AU32" s="9"/>
      <c r="AV32" s="9">
        <f>AR32*(1+H4)</f>
        <v>44.364736800000003</v>
      </c>
      <c r="AW32" s="9"/>
      <c r="AX32" s="9"/>
      <c r="AY32" s="9">
        <f>AV32</f>
        <v>44.364736800000003</v>
      </c>
      <c r="AZ32" s="9"/>
      <c r="BA32" s="9"/>
      <c r="BB32" s="9">
        <f>AV32</f>
        <v>44.364736800000003</v>
      </c>
      <c r="BC32" s="9"/>
      <c r="BD32" s="9"/>
      <c r="BE32" s="9">
        <f>AV32</f>
        <v>44.364736800000003</v>
      </c>
      <c r="BF32" s="10">
        <f t="shared" si="3"/>
        <v>177.45894720000001</v>
      </c>
      <c r="BG32" s="9"/>
      <c r="BH32" s="9"/>
      <c r="BI32" s="9">
        <f>AV32*(1+H4)</f>
        <v>45.695678904000005</v>
      </c>
      <c r="BJ32" s="9"/>
      <c r="BK32" s="9"/>
      <c r="BL32" s="9">
        <f>BI32</f>
        <v>45.695678904000005</v>
      </c>
      <c r="BM32" s="9"/>
      <c r="BN32" s="9"/>
      <c r="BO32" s="9">
        <f>BL32</f>
        <v>45.695678904000005</v>
      </c>
      <c r="BP32" s="9"/>
      <c r="BQ32" s="9"/>
      <c r="BR32" s="9">
        <f>BO32</f>
        <v>45.695678904000005</v>
      </c>
      <c r="BS32" s="10">
        <f t="shared" si="4"/>
        <v>182.78271561600002</v>
      </c>
    </row>
    <row r="33" spans="1:73" x14ac:dyDescent="0.25">
      <c r="A33" t="s">
        <v>80</v>
      </c>
      <c r="F33" s="2">
        <v>1600</v>
      </c>
      <c r="G33" s="9">
        <f>131.83*1.2</f>
        <v>158.196</v>
      </c>
      <c r="H33" s="9">
        <f t="shared" ref="H33:R33" si="6">131.83*1.2</f>
        <v>158.196</v>
      </c>
      <c r="I33" s="9">
        <f t="shared" si="6"/>
        <v>158.196</v>
      </c>
      <c r="J33" s="9">
        <f t="shared" si="6"/>
        <v>158.196</v>
      </c>
      <c r="K33" s="9">
        <f t="shared" si="6"/>
        <v>158.196</v>
      </c>
      <c r="L33" s="9">
        <f t="shared" si="6"/>
        <v>158.196</v>
      </c>
      <c r="M33" s="9">
        <f t="shared" si="6"/>
        <v>158.196</v>
      </c>
      <c r="N33" s="9">
        <f t="shared" si="6"/>
        <v>158.196</v>
      </c>
      <c r="O33" s="9">
        <f t="shared" si="6"/>
        <v>158.196</v>
      </c>
      <c r="P33" s="9">
        <f t="shared" si="6"/>
        <v>158.196</v>
      </c>
      <c r="Q33" s="9">
        <f t="shared" si="6"/>
        <v>158.196</v>
      </c>
      <c r="R33" s="9">
        <f t="shared" si="6"/>
        <v>158.196</v>
      </c>
      <c r="S33" s="10">
        <f t="shared" si="0"/>
        <v>1898.3519999999996</v>
      </c>
      <c r="T33" s="9">
        <f>R33*(1+H4)</f>
        <v>162.94188</v>
      </c>
      <c r="U33" s="9">
        <v>162.94188</v>
      </c>
      <c r="V33" s="9">
        <v>162.94188</v>
      </c>
      <c r="W33" s="9">
        <v>162.94188</v>
      </c>
      <c r="X33" s="9">
        <v>162.94188</v>
      </c>
      <c r="Y33" s="9">
        <v>162.94188</v>
      </c>
      <c r="Z33" s="9">
        <v>162.94188</v>
      </c>
      <c r="AA33" s="9">
        <v>162.94188</v>
      </c>
      <c r="AB33" s="9">
        <v>162.94188</v>
      </c>
      <c r="AC33" s="9">
        <v>162.94188</v>
      </c>
      <c r="AD33" s="9">
        <v>162.94188</v>
      </c>
      <c r="AE33" s="9">
        <v>162.94188</v>
      </c>
      <c r="AF33" s="10">
        <f t="shared" si="1"/>
        <v>1955.3025600000003</v>
      </c>
      <c r="AG33" s="9">
        <f>AE33*(1+H4)</f>
        <v>167.83013640000001</v>
      </c>
      <c r="AH33" s="9">
        <v>162.94999999999999</v>
      </c>
      <c r="AI33" s="9">
        <v>162.94999999999999</v>
      </c>
      <c r="AJ33" s="9">
        <v>162.94999999999999</v>
      </c>
      <c r="AK33" s="9">
        <v>162.94999999999999</v>
      </c>
      <c r="AL33" s="9">
        <v>162.94999999999999</v>
      </c>
      <c r="AM33" s="9">
        <v>162.94999999999999</v>
      </c>
      <c r="AN33" s="9">
        <v>162.94999999999999</v>
      </c>
      <c r="AO33" s="9">
        <v>162.94999999999999</v>
      </c>
      <c r="AP33" s="9">
        <v>162.94999999999999</v>
      </c>
      <c r="AQ33" s="9">
        <v>162.94999999999999</v>
      </c>
      <c r="AR33" s="9">
        <v>162.94999999999999</v>
      </c>
      <c r="AS33" s="10">
        <f t="shared" si="2"/>
        <v>1960.2801364000004</v>
      </c>
      <c r="AT33" s="9">
        <f>AR33*(1+H4)</f>
        <v>167.83849999999998</v>
      </c>
      <c r="AU33" s="9">
        <v>167.84</v>
      </c>
      <c r="AV33" s="9">
        <v>167.84</v>
      </c>
      <c r="AW33" s="9">
        <v>167.84</v>
      </c>
      <c r="AX33" s="9">
        <v>167.84</v>
      </c>
      <c r="AY33" s="9">
        <v>167.84</v>
      </c>
      <c r="AZ33" s="9">
        <v>167.84</v>
      </c>
      <c r="BA33" s="9">
        <v>167.84</v>
      </c>
      <c r="BB33" s="9">
        <v>167.84</v>
      </c>
      <c r="BC33" s="9">
        <v>167.84</v>
      </c>
      <c r="BD33" s="9">
        <v>167.84</v>
      </c>
      <c r="BE33" s="9">
        <v>167.84</v>
      </c>
      <c r="BF33" s="10">
        <f t="shared" si="3"/>
        <v>2014.0784999999996</v>
      </c>
      <c r="BG33" s="9">
        <v>158.196</v>
      </c>
      <c r="BH33" s="9">
        <v>158.196</v>
      </c>
      <c r="BI33" s="9">
        <v>158.196</v>
      </c>
      <c r="BJ33" s="9">
        <v>158.196</v>
      </c>
      <c r="BK33" s="9">
        <v>158.196</v>
      </c>
      <c r="BL33" s="9">
        <v>158.196</v>
      </c>
      <c r="BM33" s="9">
        <v>158.196</v>
      </c>
      <c r="BN33" s="9">
        <v>158.196</v>
      </c>
      <c r="BO33" s="9">
        <v>158.196</v>
      </c>
      <c r="BP33" s="9">
        <v>158.196</v>
      </c>
      <c r="BQ33" s="9">
        <v>158.196</v>
      </c>
      <c r="BR33" s="9">
        <v>158.196</v>
      </c>
      <c r="BS33" s="10">
        <f t="shared" si="4"/>
        <v>1898.3519999999996</v>
      </c>
    </row>
    <row r="34" spans="1:73" x14ac:dyDescent="0.25">
      <c r="A34" t="s">
        <v>32</v>
      </c>
      <c r="F34" s="2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>
        <f t="shared" si="0"/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>
        <f t="shared" si="1"/>
        <v>0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0">
        <f t="shared" si="2"/>
        <v>0</v>
      </c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10">
        <f t="shared" si="3"/>
        <v>0</v>
      </c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10">
        <f t="shared" si="4"/>
        <v>0</v>
      </c>
    </row>
    <row r="35" spans="1:73" x14ac:dyDescent="0.25">
      <c r="A35" t="s">
        <v>33</v>
      </c>
      <c r="F35" s="2">
        <v>150</v>
      </c>
      <c r="H35" s="9"/>
      <c r="I35" s="9"/>
      <c r="J35" s="9"/>
      <c r="K35" s="9"/>
      <c r="L35" s="9"/>
      <c r="M35" s="9"/>
      <c r="N35" s="9">
        <v>150</v>
      </c>
      <c r="O35" s="9"/>
      <c r="P35" s="9"/>
      <c r="Q35" s="9"/>
      <c r="R35" s="9"/>
      <c r="S35" s="10">
        <f t="shared" si="0"/>
        <v>150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">
        <f t="shared" si="1"/>
        <v>0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0">
        <f t="shared" si="2"/>
        <v>0</v>
      </c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0">
        <f t="shared" si="3"/>
        <v>0</v>
      </c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10">
        <f t="shared" si="4"/>
        <v>0</v>
      </c>
    </row>
    <row r="36" spans="1:73" x14ac:dyDescent="0.25">
      <c r="A36" t="s">
        <v>34</v>
      </c>
      <c r="F36" s="2">
        <v>5600</v>
      </c>
      <c r="G36" s="9">
        <v>364.83</v>
      </c>
      <c r="H36" s="9">
        <v>421.58333333333331</v>
      </c>
      <c r="I36" s="9">
        <v>478.34</v>
      </c>
      <c r="J36" s="9">
        <v>421.58333333333331</v>
      </c>
      <c r="K36" s="9">
        <v>421.58333333333331</v>
      </c>
      <c r="L36" s="9">
        <v>421.58333333333331</v>
      </c>
      <c r="M36" s="9">
        <v>421.58333333333331</v>
      </c>
      <c r="N36" s="9">
        <v>421.58333333333331</v>
      </c>
      <c r="O36" s="9">
        <v>421.58333333333331</v>
      </c>
      <c r="P36" s="9">
        <v>421.58333333333331</v>
      </c>
      <c r="Q36" s="9">
        <v>421.58333333333331</v>
      </c>
      <c r="R36" s="9">
        <v>421.58333333333331</v>
      </c>
      <c r="S36" s="10">
        <v>5059</v>
      </c>
      <c r="T36" s="9">
        <f>5161/12</f>
        <v>430.08333333333331</v>
      </c>
      <c r="U36" s="9">
        <v>430.08333333333331</v>
      </c>
      <c r="V36" s="9">
        <v>430.08333333333331</v>
      </c>
      <c r="W36" s="9">
        <v>430.08333333333331</v>
      </c>
      <c r="X36" s="9">
        <v>430.08333333333331</v>
      </c>
      <c r="Y36" s="9">
        <v>430.08333333333331</v>
      </c>
      <c r="Z36" s="9">
        <v>430.08333333333331</v>
      </c>
      <c r="AA36" s="9">
        <v>430.08333333333331</v>
      </c>
      <c r="AB36" s="9">
        <v>430.08333333333331</v>
      </c>
      <c r="AC36" s="9">
        <v>430.08333333333331</v>
      </c>
      <c r="AD36" s="9">
        <v>430.08333333333331</v>
      </c>
      <c r="AE36" s="9">
        <v>430.08333333333331</v>
      </c>
      <c r="AF36" s="10">
        <f t="shared" si="1"/>
        <v>5161</v>
      </c>
      <c r="AG36" s="9">
        <f>AE36*(1+H4)</f>
        <v>442.98583333333335</v>
      </c>
      <c r="AH36" s="9">
        <v>442.99</v>
      </c>
      <c r="AI36" s="9">
        <v>442.99</v>
      </c>
      <c r="AJ36" s="9">
        <v>442.99</v>
      </c>
      <c r="AK36" s="9">
        <v>442.99</v>
      </c>
      <c r="AL36" s="9">
        <v>442.99</v>
      </c>
      <c r="AM36" s="9">
        <v>442.99</v>
      </c>
      <c r="AN36" s="9">
        <v>442.99</v>
      </c>
      <c r="AO36" s="9">
        <v>442.99</v>
      </c>
      <c r="AP36" s="9">
        <v>442.99</v>
      </c>
      <c r="AQ36" s="9">
        <v>442.99</v>
      </c>
      <c r="AR36" s="9">
        <v>442.99</v>
      </c>
      <c r="AS36" s="10">
        <f t="shared" si="2"/>
        <v>5315.8758333333317</v>
      </c>
      <c r="AT36" s="9">
        <f>AR36*(1+H4)</f>
        <v>456.27970000000005</v>
      </c>
      <c r="AU36" s="9">
        <v>456.28</v>
      </c>
      <c r="AV36" s="9">
        <v>456.28</v>
      </c>
      <c r="AW36" s="9">
        <v>456.28</v>
      </c>
      <c r="AX36" s="9">
        <v>456.28</v>
      </c>
      <c r="AY36" s="9">
        <v>456.28</v>
      </c>
      <c r="AZ36" s="9">
        <v>456.28</v>
      </c>
      <c r="BA36" s="9">
        <v>456.28</v>
      </c>
      <c r="BB36" s="9">
        <v>456.28</v>
      </c>
      <c r="BC36" s="9">
        <v>456.28</v>
      </c>
      <c r="BD36" s="9">
        <v>456.28</v>
      </c>
      <c r="BE36" s="9">
        <v>456.28</v>
      </c>
      <c r="BF36" s="10">
        <f t="shared" si="3"/>
        <v>5475.3596999999982</v>
      </c>
      <c r="BG36" s="9">
        <f>BE36*(1+H4)</f>
        <v>469.96839999999997</v>
      </c>
      <c r="BH36" s="9">
        <v>469.97</v>
      </c>
      <c r="BI36" s="9">
        <v>469.97</v>
      </c>
      <c r="BJ36" s="9">
        <v>469.97</v>
      </c>
      <c r="BK36" s="9">
        <v>469.97</v>
      </c>
      <c r="BL36" s="9">
        <v>469.97</v>
      </c>
      <c r="BM36" s="9">
        <v>469.97</v>
      </c>
      <c r="BN36" s="9">
        <v>469.97</v>
      </c>
      <c r="BO36" s="9">
        <v>469.97</v>
      </c>
      <c r="BP36" s="9">
        <v>469.97</v>
      </c>
      <c r="BQ36" s="9">
        <v>469.97</v>
      </c>
      <c r="BR36" s="9">
        <v>469.97</v>
      </c>
      <c r="BS36" s="10">
        <f t="shared" si="4"/>
        <v>5639.6384000000016</v>
      </c>
    </row>
    <row r="37" spans="1:73" x14ac:dyDescent="0.25">
      <c r="A37" t="s">
        <v>39</v>
      </c>
      <c r="F37" s="2">
        <v>600</v>
      </c>
      <c r="G37" s="21">
        <f>33+40.5</f>
        <v>73.5</v>
      </c>
      <c r="H37" s="21">
        <v>35</v>
      </c>
      <c r="I37" s="21">
        <v>35</v>
      </c>
      <c r="J37" s="21">
        <v>35</v>
      </c>
      <c r="K37" s="21">
        <f t="shared" ref="K37:O37" si="7">33+40.5</f>
        <v>73.5</v>
      </c>
      <c r="L37" s="21">
        <v>35</v>
      </c>
      <c r="M37" s="21">
        <v>35</v>
      </c>
      <c r="N37" s="21">
        <v>35</v>
      </c>
      <c r="O37" s="21">
        <f t="shared" si="7"/>
        <v>73.5</v>
      </c>
      <c r="P37" s="21">
        <v>35</v>
      </c>
      <c r="Q37" s="21">
        <v>35</v>
      </c>
      <c r="R37" s="21">
        <v>35</v>
      </c>
      <c r="S37" s="10">
        <f t="shared" si="0"/>
        <v>535.5</v>
      </c>
      <c r="T37" s="9">
        <f>O37*(1+H4)</f>
        <v>75.704999999999998</v>
      </c>
      <c r="U37" s="9">
        <f>R37*(1+H4)</f>
        <v>36.050000000000004</v>
      </c>
      <c r="V37" s="9">
        <v>36.049999999999997</v>
      </c>
      <c r="W37" s="9">
        <v>36.049999999999997</v>
      </c>
      <c r="X37" s="9">
        <v>75.709999999999994</v>
      </c>
      <c r="Y37" s="9">
        <v>36.049999999999997</v>
      </c>
      <c r="Z37" s="9">
        <v>36.049999999999997</v>
      </c>
      <c r="AA37" s="9">
        <v>36.049999999999997</v>
      </c>
      <c r="AB37" s="9">
        <v>75.709999999999994</v>
      </c>
      <c r="AC37" s="9">
        <v>36.049999999999997</v>
      </c>
      <c r="AD37" s="9">
        <v>36.049999999999997</v>
      </c>
      <c r="AE37" s="9">
        <v>36.049999999999997</v>
      </c>
      <c r="AF37" s="10">
        <f t="shared" si="1"/>
        <v>551.57499999999993</v>
      </c>
      <c r="AG37" s="9">
        <f>AB37*(1+H4)</f>
        <v>77.98129999999999</v>
      </c>
      <c r="AH37" s="9">
        <f>AC37*(1+H4)</f>
        <v>37.131499999999996</v>
      </c>
      <c r="AI37" s="9">
        <v>37.130000000000003</v>
      </c>
      <c r="AJ37" s="9">
        <v>37.130000000000003</v>
      </c>
      <c r="AK37" s="9">
        <v>77.98</v>
      </c>
      <c r="AL37" s="9">
        <v>37.130000000000003</v>
      </c>
      <c r="AM37" s="9">
        <v>37.130000000000003</v>
      </c>
      <c r="AN37" s="9">
        <v>37.130000000000003</v>
      </c>
      <c r="AO37" s="9">
        <v>77.98</v>
      </c>
      <c r="AP37" s="9">
        <v>37.130000000000003</v>
      </c>
      <c r="AQ37" s="9">
        <v>37.130000000000003</v>
      </c>
      <c r="AR37" s="9">
        <v>37.130000000000003</v>
      </c>
      <c r="AS37" s="10">
        <f t="shared" si="2"/>
        <v>568.11279999999999</v>
      </c>
      <c r="AT37" s="9">
        <f>AO37*(1+H4)</f>
        <v>80.319400000000002</v>
      </c>
      <c r="AU37" s="9">
        <f>AR37*(1+H4)</f>
        <v>38.243900000000004</v>
      </c>
      <c r="AV37" s="9">
        <v>38.24</v>
      </c>
      <c r="AW37" s="9">
        <v>38.24</v>
      </c>
      <c r="AX37" s="9">
        <v>80.319999999999993</v>
      </c>
      <c r="AY37" s="9">
        <v>38.24</v>
      </c>
      <c r="AZ37" s="9">
        <v>38.24</v>
      </c>
      <c r="BA37" s="9">
        <v>38.24</v>
      </c>
      <c r="BB37" s="9">
        <v>80.319999999999993</v>
      </c>
      <c r="BC37" s="9">
        <v>38.24</v>
      </c>
      <c r="BD37" s="9">
        <v>38.24</v>
      </c>
      <c r="BE37" s="9">
        <v>38.24</v>
      </c>
      <c r="BF37" s="10">
        <f t="shared" si="3"/>
        <v>585.12329999999997</v>
      </c>
      <c r="BG37" s="9">
        <f>BB37*(1+H4)</f>
        <v>82.729599999999991</v>
      </c>
      <c r="BH37" s="9">
        <f>BE37*(1+H4)</f>
        <v>39.3872</v>
      </c>
      <c r="BI37" s="9">
        <v>39.39</v>
      </c>
      <c r="BJ37" s="9">
        <v>39.39</v>
      </c>
      <c r="BK37" s="9">
        <v>82.73</v>
      </c>
      <c r="BL37" s="9">
        <v>39.39</v>
      </c>
      <c r="BM37" s="9">
        <v>39.39</v>
      </c>
      <c r="BN37" s="9">
        <v>39.39</v>
      </c>
      <c r="BO37" s="9">
        <v>82.73</v>
      </c>
      <c r="BP37" s="9">
        <v>39.39</v>
      </c>
      <c r="BQ37" s="9">
        <v>39.39</v>
      </c>
      <c r="BR37" s="9">
        <v>39.39</v>
      </c>
      <c r="BS37" s="10">
        <f t="shared" si="4"/>
        <v>602.69679999999994</v>
      </c>
    </row>
    <row r="38" spans="1:73" x14ac:dyDescent="0.25">
      <c r="A38" t="s">
        <v>35</v>
      </c>
      <c r="F38" s="2">
        <v>200</v>
      </c>
      <c r="G38" s="9">
        <v>60</v>
      </c>
      <c r="H38" s="9"/>
      <c r="I38" s="9"/>
      <c r="J38" s="9"/>
      <c r="K38" s="9">
        <v>50</v>
      </c>
      <c r="L38" s="9"/>
      <c r="M38" s="9"/>
      <c r="N38" s="9"/>
      <c r="O38" s="9">
        <v>50</v>
      </c>
      <c r="P38" s="9"/>
      <c r="Q38" s="9"/>
      <c r="R38" s="9"/>
      <c r="S38" s="10">
        <f t="shared" si="0"/>
        <v>160</v>
      </c>
      <c r="T38" s="9"/>
      <c r="U38" s="9"/>
      <c r="V38" s="9"/>
      <c r="W38" s="9"/>
      <c r="X38" s="9">
        <v>250</v>
      </c>
      <c r="Y38" s="9" t="s">
        <v>89</v>
      </c>
      <c r="Z38" s="9"/>
      <c r="AA38" s="9"/>
      <c r="AB38" s="9"/>
      <c r="AC38" s="9"/>
      <c r="AD38" s="9"/>
      <c r="AE38" s="9"/>
      <c r="AF38" s="10">
        <f t="shared" si="1"/>
        <v>250</v>
      </c>
      <c r="AG38" s="9"/>
      <c r="AH38" s="9"/>
      <c r="AI38" s="9"/>
      <c r="AJ38" s="9"/>
      <c r="AK38" s="9">
        <v>150</v>
      </c>
      <c r="AL38" s="9"/>
      <c r="AM38" s="9"/>
      <c r="AN38" s="9"/>
      <c r="AO38" s="9"/>
      <c r="AP38" s="9"/>
      <c r="AQ38" s="9"/>
      <c r="AR38" s="9"/>
      <c r="AS38" s="10">
        <f t="shared" si="2"/>
        <v>150</v>
      </c>
      <c r="AT38" s="9"/>
      <c r="AU38" s="9"/>
      <c r="AV38" s="9"/>
      <c r="AW38" s="9"/>
      <c r="AX38" s="9"/>
      <c r="AY38" s="9">
        <v>150</v>
      </c>
      <c r="AZ38" s="9"/>
      <c r="BA38" s="9"/>
      <c r="BB38" s="9"/>
      <c r="BC38" s="9"/>
      <c r="BD38" s="9"/>
      <c r="BE38" s="9"/>
      <c r="BF38" s="10">
        <f t="shared" si="3"/>
        <v>150</v>
      </c>
      <c r="BG38" s="9"/>
      <c r="BH38" s="9"/>
      <c r="BI38" s="9"/>
      <c r="BJ38" s="9"/>
      <c r="BK38" s="9">
        <v>150</v>
      </c>
      <c r="BL38" s="9"/>
      <c r="BM38" s="9"/>
      <c r="BN38" s="9"/>
      <c r="BO38" s="9"/>
      <c r="BP38" s="9"/>
      <c r="BQ38" s="9"/>
      <c r="BR38" s="9"/>
      <c r="BS38" s="10">
        <f t="shared" si="4"/>
        <v>150</v>
      </c>
    </row>
    <row r="39" spans="1:73" x14ac:dyDescent="0.25">
      <c r="A39" t="s">
        <v>36</v>
      </c>
      <c r="F39" s="2">
        <v>100</v>
      </c>
      <c r="H39" s="9"/>
      <c r="I39" s="9"/>
      <c r="J39" s="9"/>
      <c r="K39" s="9"/>
      <c r="L39" s="9">
        <v>100</v>
      </c>
      <c r="M39" s="9"/>
      <c r="N39" s="9"/>
      <c r="O39" s="9"/>
      <c r="P39" s="9"/>
      <c r="Q39" s="9"/>
      <c r="R39" s="9"/>
      <c r="S39" s="10">
        <f t="shared" si="0"/>
        <v>100</v>
      </c>
      <c r="T39" s="9"/>
      <c r="U39" s="9"/>
      <c r="V39" s="9"/>
      <c r="W39" s="9">
        <v>100</v>
      </c>
      <c r="X39" s="9"/>
      <c r="Y39" s="9"/>
      <c r="Z39" s="9" t="s">
        <v>87</v>
      </c>
      <c r="AA39" s="9"/>
      <c r="AB39" s="9"/>
      <c r="AC39" s="9"/>
      <c r="AD39" s="9"/>
      <c r="AE39" s="9"/>
      <c r="AF39" s="10">
        <f t="shared" si="1"/>
        <v>100</v>
      </c>
      <c r="AG39" s="9"/>
      <c r="AH39" s="9"/>
      <c r="AI39" s="9"/>
      <c r="AJ39" s="9"/>
      <c r="AK39" s="9"/>
      <c r="AL39" s="9">
        <v>200</v>
      </c>
      <c r="AM39" s="9"/>
      <c r="AN39" s="9"/>
      <c r="AO39" s="9"/>
      <c r="AP39" s="9"/>
      <c r="AQ39" s="9"/>
      <c r="AR39" s="9"/>
      <c r="AS39" s="10">
        <f t="shared" si="2"/>
        <v>200</v>
      </c>
      <c r="AT39" s="9"/>
      <c r="AU39" s="9"/>
      <c r="AV39" s="9"/>
      <c r="AW39" s="9"/>
      <c r="AX39" s="9"/>
      <c r="AY39" s="9"/>
      <c r="AZ39" s="9">
        <v>100</v>
      </c>
      <c r="BA39" s="9"/>
      <c r="BB39" s="9"/>
      <c r="BC39" s="9"/>
      <c r="BD39" s="9"/>
      <c r="BE39" s="9"/>
      <c r="BF39" s="10">
        <f t="shared" si="3"/>
        <v>100</v>
      </c>
      <c r="BG39" s="9"/>
      <c r="BH39" s="9"/>
      <c r="BI39" s="9"/>
      <c r="BJ39" s="9"/>
      <c r="BK39" s="9"/>
      <c r="BL39" s="9"/>
      <c r="BM39" s="9"/>
      <c r="BN39" s="9"/>
      <c r="BO39" s="9">
        <v>100</v>
      </c>
      <c r="BP39" s="9"/>
      <c r="BQ39" s="9"/>
      <c r="BR39" s="9"/>
      <c r="BS39" s="10">
        <f t="shared" si="4"/>
        <v>100</v>
      </c>
    </row>
    <row r="40" spans="1:73" x14ac:dyDescent="0.25">
      <c r="F40" s="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0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10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10"/>
    </row>
    <row r="41" spans="1:73" x14ac:dyDescent="0.25">
      <c r="A41" s="7" t="s">
        <v>15</v>
      </c>
      <c r="B41" s="3"/>
      <c r="C41" s="3"/>
      <c r="D41" s="3"/>
      <c r="E41" s="3"/>
      <c r="F41" s="3">
        <f>SUM(F14:F39)</f>
        <v>22880</v>
      </c>
      <c r="G41" s="11">
        <f>SUM(G14:G39)</f>
        <v>1759.0319999999999</v>
      </c>
      <c r="H41" s="11">
        <f t="shared" ref="H41:AE41" si="8">SUM(H14:H39)</f>
        <v>5942.3753333333325</v>
      </c>
      <c r="I41" s="11">
        <f t="shared" si="8"/>
        <v>1034.0319999999999</v>
      </c>
      <c r="J41" s="11">
        <f t="shared" si="8"/>
        <v>2795.8753333333334</v>
      </c>
      <c r="K41" s="11">
        <f t="shared" si="8"/>
        <v>1074.3753333333334</v>
      </c>
      <c r="L41" s="11">
        <f t="shared" si="8"/>
        <v>2533.2753333333335</v>
      </c>
      <c r="M41" s="11">
        <f t="shared" si="8"/>
        <v>985.8753333333334</v>
      </c>
      <c r="N41" s="11">
        <f t="shared" si="8"/>
        <v>1335.8753333333334</v>
      </c>
      <c r="O41" s="11">
        <f t="shared" si="8"/>
        <v>1360.7753333333333</v>
      </c>
      <c r="P41" s="11">
        <f t="shared" si="8"/>
        <v>985.8753333333334</v>
      </c>
      <c r="Q41" s="11">
        <f t="shared" si="8"/>
        <v>985.8753333333334</v>
      </c>
      <c r="R41" s="11">
        <f t="shared" si="8"/>
        <v>1452.2753333333333</v>
      </c>
      <c r="S41" s="10">
        <f>SUM(S14:S39)</f>
        <v>22245.513999999999</v>
      </c>
      <c r="T41" s="11">
        <f t="shared" si="8"/>
        <v>1762.2556933333333</v>
      </c>
      <c r="U41" s="11">
        <f t="shared" si="8"/>
        <v>1821.2540933333335</v>
      </c>
      <c r="V41" s="11">
        <f t="shared" si="8"/>
        <v>1125.1960933333332</v>
      </c>
      <c r="W41" s="11">
        <f t="shared" si="8"/>
        <v>1408.5840933333332</v>
      </c>
      <c r="X41" s="11">
        <f t="shared" si="8"/>
        <v>1297.2140933333333</v>
      </c>
      <c r="Y41" s="11">
        <f t="shared" si="8"/>
        <v>1475.1960933333332</v>
      </c>
      <c r="Z41" s="11">
        <f t="shared" si="8"/>
        <v>2088.5540933333336</v>
      </c>
      <c r="AA41" s="11">
        <f t="shared" si="8"/>
        <v>1007.5540933333332</v>
      </c>
      <c r="AB41" s="11">
        <f t="shared" si="8"/>
        <v>1334.8560933333333</v>
      </c>
      <c r="AC41" s="11">
        <f t="shared" si="8"/>
        <v>1007.5540933333332</v>
      </c>
      <c r="AD41" s="11">
        <f t="shared" si="8"/>
        <v>1007.5540933333332</v>
      </c>
      <c r="AE41" s="11">
        <f t="shared" si="8"/>
        <v>1475.1960933333332</v>
      </c>
      <c r="AF41" s="10">
        <f t="shared" ref="AF41" si="9">SUM(AF14:AF39)</f>
        <v>16810.968720000001</v>
      </c>
      <c r="AG41" s="11">
        <f>SUM(AG14:AG39)</f>
        <v>1811.3785141333335</v>
      </c>
      <c r="AH41" s="11">
        <f t="shared" ref="AH41:BE41" si="10">SUM(AH14:AH39)</f>
        <v>1859.6625000000001</v>
      </c>
      <c r="AI41" s="11">
        <f t="shared" si="10"/>
        <v>1140.4712600000003</v>
      </c>
      <c r="AJ41" s="11">
        <f t="shared" si="10"/>
        <v>2875.6108999999997</v>
      </c>
      <c r="AK41" s="11">
        <f t="shared" si="10"/>
        <v>1212.4000000000001</v>
      </c>
      <c r="AL41" s="11">
        <f t="shared" si="10"/>
        <v>1739.62256</v>
      </c>
      <c r="AM41" s="11">
        <f t="shared" si="10"/>
        <v>2222.5500000000002</v>
      </c>
      <c r="AN41" s="11">
        <f t="shared" si="10"/>
        <v>1021.5500000000001</v>
      </c>
      <c r="AO41" s="11">
        <f t="shared" si="10"/>
        <v>1230.4725599999999</v>
      </c>
      <c r="AP41" s="11">
        <f t="shared" si="10"/>
        <v>1021.5500000000001</v>
      </c>
      <c r="AQ41" s="11">
        <f t="shared" si="10"/>
        <v>1021.5500000000001</v>
      </c>
      <c r="AR41" s="11">
        <f t="shared" si="10"/>
        <v>1489.62256</v>
      </c>
      <c r="AS41" s="10">
        <f>SUM(AS14:AS40)</f>
        <v>18646.440854133332</v>
      </c>
      <c r="AT41" s="11">
        <f t="shared" si="10"/>
        <v>1849.1149379400003</v>
      </c>
      <c r="AU41" s="11">
        <f t="shared" si="10"/>
        <v>1911.6982299999997</v>
      </c>
      <c r="AV41" s="11">
        <f t="shared" si="10"/>
        <v>1167.8047368</v>
      </c>
      <c r="AW41" s="11">
        <f t="shared" si="10"/>
        <v>1405.6227269999999</v>
      </c>
      <c r="AX41" s="11">
        <f t="shared" si="10"/>
        <v>1490.5199999999998</v>
      </c>
      <c r="AY41" s="11">
        <f t="shared" si="10"/>
        <v>1317.8047368</v>
      </c>
      <c r="AZ41" s="11">
        <f t="shared" si="10"/>
        <v>2229.4399999999996</v>
      </c>
      <c r="BA41" s="11">
        <f t="shared" si="10"/>
        <v>1168.4399999999998</v>
      </c>
      <c r="BB41" s="11">
        <f t="shared" si="10"/>
        <v>1259.8847367999999</v>
      </c>
      <c r="BC41" s="11">
        <f t="shared" si="10"/>
        <v>1048.4399999999998</v>
      </c>
      <c r="BD41" s="11">
        <f t="shared" si="10"/>
        <v>1048.4399999999998</v>
      </c>
      <c r="BE41" s="11">
        <f t="shared" si="10"/>
        <v>1517.8047368</v>
      </c>
      <c r="BF41" s="10">
        <f>SUM(BF14:BF40)</f>
        <v>17415.014842139997</v>
      </c>
      <c r="BG41" s="11">
        <f>SUM(BG14:BG39)</f>
        <v>1886.1571260782</v>
      </c>
      <c r="BH41" s="11">
        <f t="shared" ref="BH41:BR41" si="11">SUM(BH14:BH39)</f>
        <v>1950.6151599</v>
      </c>
      <c r="BI41" s="11">
        <f t="shared" si="11"/>
        <v>1182.1616789040002</v>
      </c>
      <c r="BJ41" s="11">
        <f t="shared" si="11"/>
        <v>1311.4660000000001</v>
      </c>
      <c r="BK41" s="11">
        <f t="shared" si="11"/>
        <v>1365.2042088100002</v>
      </c>
      <c r="BL41" s="11">
        <f t="shared" si="11"/>
        <v>1632.1616789040002</v>
      </c>
      <c r="BM41" s="11">
        <f t="shared" si="11"/>
        <v>2142.4659999999999</v>
      </c>
      <c r="BN41" s="11">
        <f t="shared" si="11"/>
        <v>1181.4660000000001</v>
      </c>
      <c r="BO41" s="11">
        <f t="shared" si="11"/>
        <v>1375.5016789040001</v>
      </c>
      <c r="BP41" s="11">
        <f t="shared" si="11"/>
        <v>1061.4660000000001</v>
      </c>
      <c r="BQ41" s="11">
        <f t="shared" si="11"/>
        <v>1061.4660000000001</v>
      </c>
      <c r="BR41" s="11">
        <f t="shared" si="11"/>
        <v>1532.1616789040002</v>
      </c>
      <c r="BS41" s="10">
        <f>SUM(BS14:BS39)</f>
        <v>17682.293210404201</v>
      </c>
      <c r="BT41" s="11">
        <f>BS41+BF41+AS41+AF41+S41</f>
        <v>92800.231626677531</v>
      </c>
      <c r="BU41" t="s">
        <v>14</v>
      </c>
    </row>
    <row r="42" spans="1:73" x14ac:dyDescent="0.25">
      <c r="S42" s="6"/>
      <c r="AF42" s="6">
        <f>SUM(T42:AE42)</f>
        <v>0</v>
      </c>
      <c r="AS42" s="6">
        <f t="shared" si="2"/>
        <v>0</v>
      </c>
      <c r="BF42" s="6"/>
      <c r="BS42" s="6"/>
      <c r="BU42" t="s">
        <v>72</v>
      </c>
    </row>
    <row r="43" spans="1:73" x14ac:dyDescent="0.25">
      <c r="A43" s="1" t="s">
        <v>16</v>
      </c>
      <c r="S43" s="6"/>
      <c r="AF43" s="6">
        <f t="shared" ref="AF43:AF53" si="12">SUM(T43:AE43)</f>
        <v>0</v>
      </c>
      <c r="AS43" s="6">
        <f t="shared" si="2"/>
        <v>0</v>
      </c>
      <c r="BF43" s="6"/>
      <c r="BS43" s="6"/>
    </row>
    <row r="44" spans="1:73" x14ac:dyDescent="0.25">
      <c r="A44" t="s">
        <v>45</v>
      </c>
      <c r="G44" s="9">
        <v>14500</v>
      </c>
      <c r="S44" s="6"/>
      <c r="T44">
        <f>G44*(1+H5)</f>
        <v>14790</v>
      </c>
      <c r="AF44" s="6"/>
      <c r="AG44">
        <f>T44*(1+H5)</f>
        <v>15085.800000000001</v>
      </c>
      <c r="AS44" s="6"/>
      <c r="AT44">
        <f>AG44*(1+H5)</f>
        <v>15387.516000000001</v>
      </c>
      <c r="BF44" s="6"/>
      <c r="BG44">
        <f>AT44*(1+H5)</f>
        <v>15695.266320000002</v>
      </c>
      <c r="BS44" s="6"/>
    </row>
    <row r="45" spans="1:73" x14ac:dyDescent="0.25">
      <c r="A45" t="s">
        <v>46</v>
      </c>
      <c r="G45" s="9">
        <v>373</v>
      </c>
      <c r="S45" s="6"/>
      <c r="AF45" s="6"/>
      <c r="AS45" s="6"/>
      <c r="BF45" s="6"/>
      <c r="BS45" s="6"/>
    </row>
    <row r="46" spans="1:73" x14ac:dyDescent="0.25">
      <c r="A46" t="s">
        <v>48</v>
      </c>
      <c r="G46" s="9">
        <v>2548.56</v>
      </c>
      <c r="S46" s="6"/>
      <c r="T46" s="19">
        <f>I8</f>
        <v>1100</v>
      </c>
      <c r="AF46" s="6"/>
      <c r="AG46" s="19">
        <f>I8</f>
        <v>1100</v>
      </c>
      <c r="AS46" s="6"/>
      <c r="AT46" s="19">
        <f>I8</f>
        <v>1100</v>
      </c>
      <c r="BF46" s="6"/>
      <c r="BG46" s="19">
        <f>I8</f>
        <v>1100</v>
      </c>
      <c r="BS46" s="6"/>
    </row>
    <row r="47" spans="1:73" x14ac:dyDescent="0.25">
      <c r="A47" t="s">
        <v>59</v>
      </c>
      <c r="R47">
        <v>2509</v>
      </c>
      <c r="S47" s="6"/>
      <c r="AE47">
        <v>2641</v>
      </c>
      <c r="AF47" s="6"/>
      <c r="AR47">
        <v>2773</v>
      </c>
      <c r="AS47" s="6"/>
      <c r="BE47">
        <v>2911.65</v>
      </c>
      <c r="BF47" s="6"/>
      <c r="BR47">
        <v>3057.23</v>
      </c>
      <c r="BS47" s="6"/>
    </row>
    <row r="48" spans="1:73" x14ac:dyDescent="0.25">
      <c r="A48" t="s">
        <v>82</v>
      </c>
      <c r="H48">
        <v>300</v>
      </c>
      <c r="S48" s="6"/>
      <c r="AF48" s="6"/>
      <c r="AS48" s="6"/>
      <c r="BF48" s="6"/>
      <c r="BR48" s="9"/>
      <c r="BS48" s="6"/>
    </row>
    <row r="49" spans="1:73" x14ac:dyDescent="0.25">
      <c r="S49" s="6"/>
      <c r="AF49" s="6"/>
      <c r="AS49" s="6"/>
      <c r="BF49" s="6"/>
      <c r="BS49" s="6"/>
    </row>
    <row r="50" spans="1:73" x14ac:dyDescent="0.25">
      <c r="A50" s="4" t="s">
        <v>49</v>
      </c>
      <c r="B50" s="2"/>
      <c r="C50" s="2"/>
      <c r="D50" s="2"/>
      <c r="E50" s="2"/>
      <c r="F50" s="2"/>
      <c r="G50" s="13">
        <f>SUM(G44:G49)</f>
        <v>17421.560000000001</v>
      </c>
      <c r="H50" s="2">
        <f t="shared" ref="H50:R50" si="13">SUM(H44:H49)</f>
        <v>300</v>
      </c>
      <c r="I50" s="2">
        <f t="shared" si="13"/>
        <v>0</v>
      </c>
      <c r="J50" s="2">
        <f t="shared" si="13"/>
        <v>0</v>
      </c>
      <c r="K50" s="2">
        <f t="shared" si="13"/>
        <v>0</v>
      </c>
      <c r="L50" s="2">
        <f t="shared" si="13"/>
        <v>0</v>
      </c>
      <c r="M50" s="2">
        <f t="shared" si="13"/>
        <v>0</v>
      </c>
      <c r="N50" s="2">
        <f t="shared" si="13"/>
        <v>0</v>
      </c>
      <c r="O50" s="2">
        <f t="shared" si="13"/>
        <v>0</v>
      </c>
      <c r="P50" s="2">
        <f t="shared" si="13"/>
        <v>0</v>
      </c>
      <c r="Q50" s="2">
        <f t="shared" si="13"/>
        <v>0</v>
      </c>
      <c r="R50" s="2">
        <f t="shared" si="13"/>
        <v>2509</v>
      </c>
      <c r="S50" s="6">
        <f>SUM(G50:R50)</f>
        <v>20230.560000000001</v>
      </c>
      <c r="T50" s="2">
        <f>SUM(T44:T49)</f>
        <v>15890</v>
      </c>
      <c r="U50" s="2">
        <f t="shared" ref="U50:AE50" si="14">SUM(U44:U49)</f>
        <v>0</v>
      </c>
      <c r="V50" s="2">
        <f t="shared" si="14"/>
        <v>0</v>
      </c>
      <c r="W50" s="2">
        <f t="shared" si="14"/>
        <v>0</v>
      </c>
      <c r="X50" s="2">
        <f t="shared" si="14"/>
        <v>0</v>
      </c>
      <c r="Y50" s="2">
        <f t="shared" si="14"/>
        <v>0</v>
      </c>
      <c r="Z50" s="2">
        <f t="shared" si="14"/>
        <v>0</v>
      </c>
      <c r="AA50" s="2">
        <f t="shared" si="14"/>
        <v>0</v>
      </c>
      <c r="AB50" s="2">
        <f t="shared" si="14"/>
        <v>0</v>
      </c>
      <c r="AC50" s="2">
        <f t="shared" si="14"/>
        <v>0</v>
      </c>
      <c r="AD50" s="2">
        <f t="shared" si="14"/>
        <v>0</v>
      </c>
      <c r="AE50" s="2">
        <f t="shared" si="14"/>
        <v>2641</v>
      </c>
      <c r="AF50" s="6">
        <f>SUM(T50:AE50)</f>
        <v>18531</v>
      </c>
      <c r="AG50" s="2">
        <f>SUM(AG44:AG49)</f>
        <v>16185.800000000001</v>
      </c>
      <c r="AH50" s="2">
        <f t="shared" ref="AH50:AR50" si="15">SUM(AH44:AH49)</f>
        <v>0</v>
      </c>
      <c r="AI50" s="2">
        <f t="shared" si="15"/>
        <v>0</v>
      </c>
      <c r="AJ50" s="2">
        <f t="shared" si="15"/>
        <v>0</v>
      </c>
      <c r="AK50" s="2">
        <f t="shared" si="15"/>
        <v>0</v>
      </c>
      <c r="AL50" s="2">
        <f t="shared" si="15"/>
        <v>0</v>
      </c>
      <c r="AM50" s="2">
        <f t="shared" si="15"/>
        <v>0</v>
      </c>
      <c r="AN50" s="2">
        <f t="shared" si="15"/>
        <v>0</v>
      </c>
      <c r="AO50" s="2">
        <f t="shared" si="15"/>
        <v>0</v>
      </c>
      <c r="AP50" s="2">
        <f t="shared" si="15"/>
        <v>0</v>
      </c>
      <c r="AQ50" s="2">
        <f t="shared" si="15"/>
        <v>0</v>
      </c>
      <c r="AR50" s="2">
        <f t="shared" si="15"/>
        <v>2773</v>
      </c>
      <c r="AS50" s="6">
        <f>SUM(AG50:AR50)</f>
        <v>18958.800000000003</v>
      </c>
      <c r="AT50" s="2">
        <f t="shared" ref="AT50" si="16">SUM(AT44:AT49)</f>
        <v>16487.516000000003</v>
      </c>
      <c r="AU50" s="2">
        <f t="shared" ref="AU50" si="17">SUM(AU44:AU49)</f>
        <v>0</v>
      </c>
      <c r="AV50" s="2">
        <f t="shared" ref="AV50" si="18">SUM(AV44:AV49)</f>
        <v>0</v>
      </c>
      <c r="AW50" s="2">
        <f t="shared" ref="AW50" si="19">SUM(AW44:AW49)</f>
        <v>0</v>
      </c>
      <c r="AX50" s="2">
        <f t="shared" ref="AX50" si="20">SUM(AX44:AX49)</f>
        <v>0</v>
      </c>
      <c r="AY50" s="2">
        <f t="shared" ref="AY50" si="21">SUM(AY44:AY49)</f>
        <v>0</v>
      </c>
      <c r="AZ50" s="2">
        <f t="shared" ref="AZ50" si="22">SUM(AZ44:AZ49)</f>
        <v>0</v>
      </c>
      <c r="BA50" s="2">
        <f t="shared" ref="BA50" si="23">SUM(BA44:BA49)</f>
        <v>0</v>
      </c>
      <c r="BB50" s="2">
        <f t="shared" ref="BB50" si="24">SUM(BB44:BB49)</f>
        <v>0</v>
      </c>
      <c r="BC50" s="2">
        <f t="shared" ref="BC50" si="25">SUM(BC44:BC49)</f>
        <v>0</v>
      </c>
      <c r="BD50" s="2">
        <f t="shared" ref="BD50" si="26">SUM(BD44:BD49)</f>
        <v>0</v>
      </c>
      <c r="BE50" s="2">
        <f t="shared" ref="BE50" si="27">SUM(BE44:BE49)</f>
        <v>2911.65</v>
      </c>
      <c r="BF50" s="6">
        <f>SUM(AT50:BE50)</f>
        <v>19399.166000000005</v>
      </c>
      <c r="BG50" s="2">
        <f>SUM(BG44:BG48)</f>
        <v>16795.266320000002</v>
      </c>
      <c r="BH50" s="2">
        <f t="shared" ref="BH50:BR50" si="28">SUM(BH44:BH48)</f>
        <v>0</v>
      </c>
      <c r="BI50" s="2">
        <f t="shared" si="28"/>
        <v>0</v>
      </c>
      <c r="BJ50" s="2">
        <f t="shared" si="28"/>
        <v>0</v>
      </c>
      <c r="BK50" s="2">
        <f t="shared" si="28"/>
        <v>0</v>
      </c>
      <c r="BL50" s="2">
        <f t="shared" si="28"/>
        <v>0</v>
      </c>
      <c r="BM50" s="2">
        <f t="shared" si="28"/>
        <v>0</v>
      </c>
      <c r="BN50" s="2">
        <f t="shared" si="28"/>
        <v>0</v>
      </c>
      <c r="BO50" s="2">
        <f t="shared" si="28"/>
        <v>0</v>
      </c>
      <c r="BP50" s="2">
        <f t="shared" si="28"/>
        <v>0</v>
      </c>
      <c r="BQ50" s="2">
        <f t="shared" si="28"/>
        <v>0</v>
      </c>
      <c r="BR50" s="2">
        <f t="shared" si="28"/>
        <v>3057.23</v>
      </c>
      <c r="BS50" s="6">
        <f>SUM(BG50:BR50)</f>
        <v>19852.496320000002</v>
      </c>
      <c r="BT50" s="2">
        <f>BS50+BF50+AS50+AF50+S50</f>
        <v>96972.022320000004</v>
      </c>
      <c r="BU50" t="s">
        <v>16</v>
      </c>
    </row>
    <row r="51" spans="1:73" x14ac:dyDescent="0.25">
      <c r="S51" s="6"/>
      <c r="AF51" s="6"/>
      <c r="AS51" s="6"/>
      <c r="BF51" s="6"/>
      <c r="BS51" s="6"/>
    </row>
    <row r="52" spans="1:73" x14ac:dyDescent="0.25">
      <c r="F52" s="14" t="s">
        <v>43</v>
      </c>
      <c r="S52" s="6"/>
      <c r="AF52" s="6"/>
      <c r="AS52" s="6"/>
      <c r="BF52" s="6"/>
      <c r="BS52" s="6"/>
      <c r="BT52" s="9"/>
    </row>
    <row r="53" spans="1:73" x14ac:dyDescent="0.25">
      <c r="A53" s="22" t="s">
        <v>41</v>
      </c>
      <c r="B53" s="23"/>
      <c r="C53" s="23"/>
      <c r="D53" s="23"/>
      <c r="E53" s="23"/>
      <c r="F53" s="14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5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5">
        <f t="shared" si="12"/>
        <v>0</v>
      </c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5">
        <f t="shared" si="2"/>
        <v>0</v>
      </c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5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6"/>
    </row>
    <row r="54" spans="1:73" x14ac:dyDescent="0.25">
      <c r="A54" s="27" t="s">
        <v>56</v>
      </c>
      <c r="B54" s="28"/>
      <c r="C54" s="28"/>
      <c r="D54" s="28"/>
      <c r="E54" s="28"/>
      <c r="F54" s="16"/>
      <c r="G54" s="29">
        <f>SUM(G50-G41)</f>
        <v>15662.528000000002</v>
      </c>
      <c r="H54" s="28">
        <f t="shared" ref="H54:BE54" si="29">SUM(H50-H41)</f>
        <v>-5642.3753333333325</v>
      </c>
      <c r="I54" s="28">
        <f t="shared" si="29"/>
        <v>-1034.0319999999999</v>
      </c>
      <c r="J54" s="28">
        <f t="shared" si="29"/>
        <v>-2795.8753333333334</v>
      </c>
      <c r="K54" s="28">
        <f t="shared" si="29"/>
        <v>-1074.3753333333334</v>
      </c>
      <c r="L54" s="28">
        <f t="shared" si="29"/>
        <v>-2533.2753333333335</v>
      </c>
      <c r="M54" s="28">
        <f t="shared" si="29"/>
        <v>-985.8753333333334</v>
      </c>
      <c r="N54" s="28">
        <f t="shared" si="29"/>
        <v>-1335.8753333333334</v>
      </c>
      <c r="O54" s="28">
        <f t="shared" si="29"/>
        <v>-1360.7753333333333</v>
      </c>
      <c r="P54" s="28">
        <f t="shared" si="29"/>
        <v>-985.8753333333334</v>
      </c>
      <c r="Q54" s="28">
        <f t="shared" si="29"/>
        <v>-985.8753333333334</v>
      </c>
      <c r="R54" s="28">
        <f t="shared" si="29"/>
        <v>1056.7246666666667</v>
      </c>
      <c r="S54" s="30">
        <f>SUM(G54:R54)</f>
        <v>-2014.9573333333312</v>
      </c>
      <c r="T54" s="29">
        <f t="shared" si="29"/>
        <v>14127.744306666667</v>
      </c>
      <c r="U54" s="29">
        <f t="shared" si="29"/>
        <v>-1821.2540933333335</v>
      </c>
      <c r="V54" s="29">
        <f t="shared" si="29"/>
        <v>-1125.1960933333332</v>
      </c>
      <c r="W54" s="29">
        <f t="shared" si="29"/>
        <v>-1408.5840933333332</v>
      </c>
      <c r="X54" s="29">
        <f t="shared" si="29"/>
        <v>-1297.2140933333333</v>
      </c>
      <c r="Y54" s="29">
        <f t="shared" si="29"/>
        <v>-1475.1960933333332</v>
      </c>
      <c r="Z54" s="29">
        <f t="shared" si="29"/>
        <v>-2088.5540933333336</v>
      </c>
      <c r="AA54" s="29">
        <f t="shared" si="29"/>
        <v>-1007.5540933333332</v>
      </c>
      <c r="AB54" s="29">
        <f t="shared" si="29"/>
        <v>-1334.8560933333333</v>
      </c>
      <c r="AC54" s="29">
        <f t="shared" si="29"/>
        <v>-1007.5540933333332</v>
      </c>
      <c r="AD54" s="29">
        <f t="shared" si="29"/>
        <v>-1007.5540933333332</v>
      </c>
      <c r="AE54" s="29">
        <f t="shared" si="29"/>
        <v>1165.8039066666668</v>
      </c>
      <c r="AF54" s="31">
        <f>SUM(T54:AE54)</f>
        <v>1720.0312800000013</v>
      </c>
      <c r="AG54" s="28">
        <f t="shared" si="29"/>
        <v>14374.421485866667</v>
      </c>
      <c r="AH54" s="28">
        <f t="shared" si="29"/>
        <v>-1859.6625000000001</v>
      </c>
      <c r="AI54" s="28">
        <f t="shared" si="29"/>
        <v>-1140.4712600000003</v>
      </c>
      <c r="AJ54" s="28">
        <f t="shared" si="29"/>
        <v>-2875.6108999999997</v>
      </c>
      <c r="AK54" s="28">
        <f t="shared" si="29"/>
        <v>-1212.4000000000001</v>
      </c>
      <c r="AL54" s="28">
        <f t="shared" si="29"/>
        <v>-1739.62256</v>
      </c>
      <c r="AM54" s="28">
        <f t="shared" si="29"/>
        <v>-2222.5500000000002</v>
      </c>
      <c r="AN54" s="28">
        <f t="shared" si="29"/>
        <v>-1021.5500000000001</v>
      </c>
      <c r="AO54" s="28">
        <f t="shared" si="29"/>
        <v>-1230.4725599999999</v>
      </c>
      <c r="AP54" s="28">
        <f t="shared" si="29"/>
        <v>-1021.5500000000001</v>
      </c>
      <c r="AQ54" s="28">
        <f t="shared" si="29"/>
        <v>-1021.5500000000001</v>
      </c>
      <c r="AR54" s="28">
        <f t="shared" si="29"/>
        <v>1283.37744</v>
      </c>
      <c r="AS54" s="30">
        <f>SUM(AG54:AR54)</f>
        <v>312.35914586666718</v>
      </c>
      <c r="AT54" s="28">
        <f t="shared" si="29"/>
        <v>14638.401062060002</v>
      </c>
      <c r="AU54" s="28">
        <f t="shared" si="29"/>
        <v>-1911.6982299999997</v>
      </c>
      <c r="AV54" s="28">
        <f t="shared" si="29"/>
        <v>-1167.8047368</v>
      </c>
      <c r="AW54" s="28">
        <f t="shared" si="29"/>
        <v>-1405.6227269999999</v>
      </c>
      <c r="AX54" s="28">
        <f t="shared" si="29"/>
        <v>-1490.5199999999998</v>
      </c>
      <c r="AY54" s="28">
        <f t="shared" si="29"/>
        <v>-1317.8047368</v>
      </c>
      <c r="AZ54" s="28">
        <f t="shared" si="29"/>
        <v>-2229.4399999999996</v>
      </c>
      <c r="BA54" s="28">
        <f t="shared" si="29"/>
        <v>-1168.4399999999998</v>
      </c>
      <c r="BB54" s="28">
        <f t="shared" si="29"/>
        <v>-1259.8847367999999</v>
      </c>
      <c r="BC54" s="28">
        <f t="shared" si="29"/>
        <v>-1048.4399999999998</v>
      </c>
      <c r="BD54" s="28">
        <f t="shared" si="29"/>
        <v>-1048.4399999999998</v>
      </c>
      <c r="BE54" s="28">
        <f t="shared" si="29"/>
        <v>1393.8452632000001</v>
      </c>
      <c r="BF54" s="30">
        <f>SUM(AT54:BE54)</f>
        <v>1984.1511578600027</v>
      </c>
      <c r="BG54" s="29">
        <f>BG50-BG41</f>
        <v>14909.109193921802</v>
      </c>
      <c r="BH54" s="28">
        <f t="shared" ref="BH54:BR54" si="30">BH50-BH41</f>
        <v>-1950.6151599</v>
      </c>
      <c r="BI54" s="28">
        <f t="shared" si="30"/>
        <v>-1182.1616789040002</v>
      </c>
      <c r="BJ54" s="28">
        <f t="shared" si="30"/>
        <v>-1311.4660000000001</v>
      </c>
      <c r="BK54" s="28">
        <f t="shared" si="30"/>
        <v>-1365.2042088100002</v>
      </c>
      <c r="BL54" s="28">
        <f t="shared" si="30"/>
        <v>-1632.1616789040002</v>
      </c>
      <c r="BM54" s="28">
        <f t="shared" si="30"/>
        <v>-2142.4659999999999</v>
      </c>
      <c r="BN54" s="28">
        <f t="shared" si="30"/>
        <v>-1181.4660000000001</v>
      </c>
      <c r="BO54" s="28">
        <f t="shared" si="30"/>
        <v>-1375.5016789040001</v>
      </c>
      <c r="BP54" s="28">
        <f t="shared" si="30"/>
        <v>-1061.4660000000001</v>
      </c>
      <c r="BQ54" s="28">
        <f t="shared" si="30"/>
        <v>-1061.4660000000001</v>
      </c>
      <c r="BR54" s="28">
        <f t="shared" si="30"/>
        <v>1525.0683210959999</v>
      </c>
      <c r="BS54" s="32">
        <f>SUM(BG54:BR54)</f>
        <v>2170.2031095958</v>
      </c>
    </row>
    <row r="55" spans="1:73" x14ac:dyDescent="0.25">
      <c r="A55" s="33" t="s">
        <v>40</v>
      </c>
      <c r="B55" s="34"/>
      <c r="C55" s="34"/>
      <c r="D55" s="34"/>
      <c r="E55" s="34"/>
      <c r="F55" s="15">
        <v>5765.68</v>
      </c>
      <c r="G55" s="35">
        <f>F55+G54</f>
        <v>21428.208000000002</v>
      </c>
      <c r="H55" s="34">
        <f t="shared" ref="H55:R55" si="31">G55+H54</f>
        <v>15785.832666666669</v>
      </c>
      <c r="I55" s="34">
        <f t="shared" si="31"/>
        <v>14751.80066666667</v>
      </c>
      <c r="J55" s="34">
        <f t="shared" si="31"/>
        <v>11955.925333333336</v>
      </c>
      <c r="K55" s="34">
        <f t="shared" si="31"/>
        <v>10881.550000000003</v>
      </c>
      <c r="L55" s="34">
        <f t="shared" si="31"/>
        <v>8348.2746666666699</v>
      </c>
      <c r="M55" s="34">
        <f t="shared" si="31"/>
        <v>7362.3993333333365</v>
      </c>
      <c r="N55" s="34">
        <f t="shared" si="31"/>
        <v>6026.5240000000031</v>
      </c>
      <c r="O55" s="34">
        <f t="shared" si="31"/>
        <v>4665.74866666667</v>
      </c>
      <c r="P55" s="34">
        <f t="shared" si="31"/>
        <v>3679.8733333333366</v>
      </c>
      <c r="Q55" s="34">
        <f t="shared" si="31"/>
        <v>2693.9980000000032</v>
      </c>
      <c r="R55" s="34">
        <f t="shared" si="31"/>
        <v>3750.7226666666702</v>
      </c>
      <c r="S55" s="36">
        <f>R55</f>
        <v>3750.7226666666702</v>
      </c>
      <c r="T55" s="35">
        <f>S55+T54</f>
        <v>17878.466973333336</v>
      </c>
      <c r="U55" s="35">
        <f t="shared" ref="U55:AE55" si="32">T55+U54</f>
        <v>16057.212880000003</v>
      </c>
      <c r="V55" s="35">
        <f t="shared" si="32"/>
        <v>14932.016786666669</v>
      </c>
      <c r="W55" s="35">
        <f t="shared" si="32"/>
        <v>13523.432693333336</v>
      </c>
      <c r="X55" s="35">
        <f t="shared" si="32"/>
        <v>12226.218600000002</v>
      </c>
      <c r="Y55" s="35">
        <f t="shared" si="32"/>
        <v>10751.022506666668</v>
      </c>
      <c r="Z55" s="35">
        <f t="shared" si="32"/>
        <v>8662.468413333334</v>
      </c>
      <c r="AA55" s="35">
        <f t="shared" si="32"/>
        <v>7654.9143200000008</v>
      </c>
      <c r="AB55" s="35">
        <f t="shared" si="32"/>
        <v>6320.0582266666679</v>
      </c>
      <c r="AC55" s="35">
        <f t="shared" si="32"/>
        <v>5312.5041333333347</v>
      </c>
      <c r="AD55" s="35">
        <f t="shared" si="32"/>
        <v>4304.9500400000015</v>
      </c>
      <c r="AE55" s="35">
        <f t="shared" si="32"/>
        <v>5470.7539466666685</v>
      </c>
      <c r="AF55" s="37">
        <f>AE55</f>
        <v>5470.7539466666685</v>
      </c>
      <c r="AG55" s="35">
        <f>AE55+AG54</f>
        <v>19845.175432533335</v>
      </c>
      <c r="AH55" s="35">
        <f t="shared" ref="AH55:AN55" si="33">AG55+AH54</f>
        <v>17985.512932533336</v>
      </c>
      <c r="AI55" s="35">
        <f t="shared" si="33"/>
        <v>16845.041672533334</v>
      </c>
      <c r="AJ55" s="35">
        <f t="shared" si="33"/>
        <v>13969.430772533335</v>
      </c>
      <c r="AK55" s="35">
        <f t="shared" si="33"/>
        <v>12757.030772533335</v>
      </c>
      <c r="AL55" s="35">
        <f t="shared" si="33"/>
        <v>11017.408212533335</v>
      </c>
      <c r="AM55" s="35">
        <f t="shared" si="33"/>
        <v>8794.8582125333342</v>
      </c>
      <c r="AN55" s="35">
        <f t="shared" si="33"/>
        <v>7773.308212533334</v>
      </c>
      <c r="AO55" s="35">
        <f>+AN55+AO54</f>
        <v>6542.8356525333338</v>
      </c>
      <c r="AP55" s="35">
        <f>AO55+AP54</f>
        <v>5521.2856525333336</v>
      </c>
      <c r="AQ55" s="35">
        <f>AP55+AQ54</f>
        <v>4499.7356525333335</v>
      </c>
      <c r="AR55" s="35">
        <f>AQ55+AR54</f>
        <v>5783.1130925333337</v>
      </c>
      <c r="AS55" s="37">
        <f>AR55</f>
        <v>5783.1130925333337</v>
      </c>
      <c r="AT55" s="35">
        <f>AR55+AT54</f>
        <v>20421.514154593337</v>
      </c>
      <c r="AU55" s="35">
        <f>AT55+AU54</f>
        <v>18509.815924593338</v>
      </c>
      <c r="AV55" s="34">
        <f t="shared" ref="AV55:BE55" si="34">AU55+AV54</f>
        <v>17342.011187793338</v>
      </c>
      <c r="AW55" s="34">
        <f t="shared" si="34"/>
        <v>15936.388460793338</v>
      </c>
      <c r="AX55" s="34">
        <f t="shared" si="34"/>
        <v>14445.868460793337</v>
      </c>
      <c r="AY55" s="34">
        <f t="shared" si="34"/>
        <v>13128.063723993337</v>
      </c>
      <c r="AZ55" s="34">
        <f t="shared" si="34"/>
        <v>10898.623723993336</v>
      </c>
      <c r="BA55" s="34">
        <f t="shared" si="34"/>
        <v>9730.1837239933357</v>
      </c>
      <c r="BB55" s="34">
        <f t="shared" si="34"/>
        <v>8470.2989871933351</v>
      </c>
      <c r="BC55" s="34">
        <f t="shared" si="34"/>
        <v>7421.8589871933355</v>
      </c>
      <c r="BD55" s="34">
        <f t="shared" si="34"/>
        <v>6373.4189871933359</v>
      </c>
      <c r="BE55" s="34">
        <f t="shared" si="34"/>
        <v>7767.2642503933357</v>
      </c>
      <c r="BF55" s="36">
        <f>BE55</f>
        <v>7767.2642503933357</v>
      </c>
      <c r="BG55" s="35">
        <f>BF55+BG54</f>
        <v>22676.373444315137</v>
      </c>
      <c r="BH55" s="34">
        <f>BG55+BH54</f>
        <v>20725.758284415137</v>
      </c>
      <c r="BI55" s="34">
        <f t="shared" ref="BI55:BR55" si="35">BH55+BI54</f>
        <v>19543.596605511135</v>
      </c>
      <c r="BJ55" s="34">
        <f t="shared" si="35"/>
        <v>18232.130605511134</v>
      </c>
      <c r="BK55" s="34">
        <f t="shared" si="35"/>
        <v>16866.926396701136</v>
      </c>
      <c r="BL55" s="34">
        <f t="shared" si="35"/>
        <v>15234.764717797136</v>
      </c>
      <c r="BM55" s="34">
        <f t="shared" si="35"/>
        <v>13092.298717797135</v>
      </c>
      <c r="BN55" s="34">
        <f t="shared" si="35"/>
        <v>11910.832717797135</v>
      </c>
      <c r="BO55" s="34">
        <f t="shared" si="35"/>
        <v>10535.331038893135</v>
      </c>
      <c r="BP55" s="34">
        <f t="shared" si="35"/>
        <v>9473.8650388931346</v>
      </c>
      <c r="BQ55" s="34">
        <f t="shared" si="35"/>
        <v>8412.3990388931343</v>
      </c>
      <c r="BR55" s="34">
        <f t="shared" si="35"/>
        <v>9937.4673599891339</v>
      </c>
      <c r="BS55" s="38"/>
    </row>
    <row r="56" spans="1:73" x14ac:dyDescent="0.25">
      <c r="A56" s="39" t="s">
        <v>42</v>
      </c>
      <c r="B56" s="40"/>
      <c r="C56" s="40"/>
      <c r="D56" s="40"/>
      <c r="E56" s="40"/>
      <c r="F56" s="41">
        <v>14691.32</v>
      </c>
      <c r="G56" s="42">
        <f>F56</f>
        <v>14691.32</v>
      </c>
      <c r="H56" s="40">
        <f t="shared" ref="H56:S56" si="36">G56</f>
        <v>14691.32</v>
      </c>
      <c r="I56" s="43">
        <f>H56-6000</f>
        <v>8691.32</v>
      </c>
      <c r="J56" s="40">
        <f t="shared" si="36"/>
        <v>8691.32</v>
      </c>
      <c r="K56" s="40">
        <f t="shared" si="36"/>
        <v>8691.32</v>
      </c>
      <c r="L56" s="40">
        <f t="shared" si="36"/>
        <v>8691.32</v>
      </c>
      <c r="M56" s="40">
        <f t="shared" si="36"/>
        <v>8691.32</v>
      </c>
      <c r="N56" s="40">
        <f t="shared" si="36"/>
        <v>8691.32</v>
      </c>
      <c r="O56" s="40">
        <f t="shared" si="36"/>
        <v>8691.32</v>
      </c>
      <c r="P56" s="40">
        <f t="shared" si="36"/>
        <v>8691.32</v>
      </c>
      <c r="Q56" s="40">
        <f t="shared" si="36"/>
        <v>8691.32</v>
      </c>
      <c r="R56" s="40">
        <f t="shared" si="36"/>
        <v>8691.32</v>
      </c>
      <c r="S56" s="44">
        <f t="shared" si="36"/>
        <v>8691.32</v>
      </c>
      <c r="T56" s="42">
        <f>S56</f>
        <v>8691.32</v>
      </c>
      <c r="U56" s="42">
        <v>8691.32</v>
      </c>
      <c r="V56" s="42">
        <v>8691.32</v>
      </c>
      <c r="W56" s="42">
        <v>8691.32</v>
      </c>
      <c r="X56" s="42">
        <v>8691.32</v>
      </c>
      <c r="Y56" s="42">
        <v>8691.32</v>
      </c>
      <c r="Z56" s="42">
        <v>8691.32</v>
      </c>
      <c r="AA56" s="42">
        <v>8691.32</v>
      </c>
      <c r="AB56" s="42">
        <v>8691.32</v>
      </c>
      <c r="AC56" s="42">
        <v>8691.32</v>
      </c>
      <c r="AD56" s="42">
        <v>8691.32</v>
      </c>
      <c r="AE56" s="42">
        <v>8691.32</v>
      </c>
      <c r="AF56" s="45">
        <v>8691.32</v>
      </c>
      <c r="AG56" s="40">
        <v>8691.32</v>
      </c>
      <c r="AH56" s="40">
        <v>8691.32</v>
      </c>
      <c r="AI56" s="40">
        <v>8691.32</v>
      </c>
      <c r="AJ56" s="40">
        <v>8691.32</v>
      </c>
      <c r="AK56" s="40">
        <v>8691.32</v>
      </c>
      <c r="AL56" s="40">
        <v>8691.32</v>
      </c>
      <c r="AM56" s="40">
        <v>8691.32</v>
      </c>
      <c r="AN56" s="40">
        <v>8691.32</v>
      </c>
      <c r="AO56" s="40">
        <v>8691.32</v>
      </c>
      <c r="AP56" s="40">
        <v>8691.32</v>
      </c>
      <c r="AQ56" s="40">
        <v>8691.32</v>
      </c>
      <c r="AR56" s="40">
        <v>8691.32</v>
      </c>
      <c r="AS56" s="44">
        <f>AR56</f>
        <v>8691.32</v>
      </c>
      <c r="AT56" s="40">
        <f>AS56</f>
        <v>8691.32</v>
      </c>
      <c r="AU56" s="40">
        <f>AT56</f>
        <v>8691.32</v>
      </c>
      <c r="AV56" s="40">
        <v>8691.32</v>
      </c>
      <c r="AW56" s="40">
        <v>8691.32</v>
      </c>
      <c r="AX56" s="40">
        <v>8691.32</v>
      </c>
      <c r="AY56" s="40">
        <v>8691.32</v>
      </c>
      <c r="AZ56" s="40">
        <v>8691.32</v>
      </c>
      <c r="BA56" s="40">
        <v>8691.32</v>
      </c>
      <c r="BB56" s="40">
        <v>8691.32</v>
      </c>
      <c r="BC56" s="40">
        <v>8691.32</v>
      </c>
      <c r="BD56" s="40">
        <v>8691.32</v>
      </c>
      <c r="BE56" s="40">
        <v>8691.32</v>
      </c>
      <c r="BF56" s="44">
        <f>BE56</f>
        <v>8691.32</v>
      </c>
      <c r="BG56" s="40">
        <v>8691.32</v>
      </c>
      <c r="BH56" s="40">
        <v>8691.32</v>
      </c>
      <c r="BI56" s="40">
        <v>8691.32</v>
      </c>
      <c r="BJ56" s="40">
        <v>8691.32</v>
      </c>
      <c r="BK56" s="40">
        <v>8691.32</v>
      </c>
      <c r="BL56" s="40">
        <v>8691.32</v>
      </c>
      <c r="BM56" s="40">
        <v>8691.32</v>
      </c>
      <c r="BN56" s="40">
        <v>8691.32</v>
      </c>
      <c r="BO56" s="40">
        <v>8691.32</v>
      </c>
      <c r="BP56" s="40">
        <v>8691.32</v>
      </c>
      <c r="BQ56" s="40">
        <v>8691.32</v>
      </c>
      <c r="BR56" s="40">
        <v>8691.32</v>
      </c>
      <c r="BS56" s="44"/>
      <c r="BT56" s="46">
        <v>6000</v>
      </c>
      <c r="BU56" t="s">
        <v>71</v>
      </c>
    </row>
    <row r="57" spans="1:73" ht="15.75" thickBot="1" x14ac:dyDescent="0.3">
      <c r="F57" s="15"/>
      <c r="S57" s="6"/>
      <c r="AF57" s="6"/>
      <c r="AS57" s="6"/>
      <c r="BF57" s="6"/>
      <c r="BS57" s="6"/>
      <c r="BT57" s="13">
        <f>BT41+BT56</f>
        <v>98800.231626677531</v>
      </c>
      <c r="BU57" t="s">
        <v>15</v>
      </c>
    </row>
    <row r="58" spans="1:73" ht="15.75" thickBot="1" x14ac:dyDescent="0.3">
      <c r="A58" s="47" t="s">
        <v>44</v>
      </c>
      <c r="B58" s="48"/>
      <c r="C58" s="48"/>
      <c r="D58" s="48"/>
      <c r="E58" s="48"/>
      <c r="F58" s="49">
        <f>SUM(F55:F56)</f>
        <v>20457</v>
      </c>
      <c r="G58" s="50">
        <f>SUM(G55:G56)</f>
        <v>36119.528000000006</v>
      </c>
      <c r="H58" s="51">
        <f t="shared" ref="H58:S58" si="37">SUM(H55:H56)</f>
        <v>30477.152666666669</v>
      </c>
      <c r="I58" s="51">
        <f t="shared" si="37"/>
        <v>23443.120666666669</v>
      </c>
      <c r="J58" s="51">
        <f t="shared" si="37"/>
        <v>20647.245333333336</v>
      </c>
      <c r="K58" s="51">
        <f t="shared" si="37"/>
        <v>19572.870000000003</v>
      </c>
      <c r="L58" s="51">
        <f t="shared" si="37"/>
        <v>17039.594666666671</v>
      </c>
      <c r="M58" s="51">
        <f t="shared" si="37"/>
        <v>16053.719333333336</v>
      </c>
      <c r="N58" s="51">
        <f t="shared" si="37"/>
        <v>14717.844000000003</v>
      </c>
      <c r="O58" s="51">
        <f t="shared" si="37"/>
        <v>13357.06866666667</v>
      </c>
      <c r="P58" s="51">
        <f t="shared" si="37"/>
        <v>12371.193333333336</v>
      </c>
      <c r="Q58" s="51">
        <f t="shared" si="37"/>
        <v>11385.318000000003</v>
      </c>
      <c r="R58" s="51">
        <f t="shared" si="37"/>
        <v>12442.04266666667</v>
      </c>
      <c r="S58" s="52">
        <f t="shared" si="37"/>
        <v>12442.04266666667</v>
      </c>
      <c r="T58" s="51">
        <f>SUM(T55:T56)</f>
        <v>26569.786973333335</v>
      </c>
      <c r="U58" s="51">
        <f>SUM(U55:U56)</f>
        <v>24748.532880000002</v>
      </c>
      <c r="V58" s="51">
        <f t="shared" ref="V58:AF58" si="38">SUM(V55:V56)</f>
        <v>23623.336786666667</v>
      </c>
      <c r="W58" s="51">
        <f t="shared" si="38"/>
        <v>22214.752693333336</v>
      </c>
      <c r="X58" s="51">
        <f t="shared" si="38"/>
        <v>20917.5386</v>
      </c>
      <c r="Y58" s="51">
        <f t="shared" si="38"/>
        <v>19442.342506666668</v>
      </c>
      <c r="Z58" s="51">
        <f t="shared" si="38"/>
        <v>17353.788413333335</v>
      </c>
      <c r="AA58" s="51">
        <f t="shared" si="38"/>
        <v>16346.23432</v>
      </c>
      <c r="AB58" s="51">
        <f t="shared" si="38"/>
        <v>15011.378226666668</v>
      </c>
      <c r="AC58" s="51">
        <f t="shared" si="38"/>
        <v>14003.824133333335</v>
      </c>
      <c r="AD58" s="51">
        <f t="shared" si="38"/>
        <v>12996.270040000001</v>
      </c>
      <c r="AE58" s="51">
        <f t="shared" si="38"/>
        <v>14162.073946666667</v>
      </c>
      <c r="AF58" s="52">
        <f t="shared" si="38"/>
        <v>14162.073946666667</v>
      </c>
      <c r="AG58" s="50">
        <f>SUM(AG55:AG56)</f>
        <v>28536.495432533335</v>
      </c>
      <c r="AH58" s="51">
        <f t="shared" ref="AH58:AR58" si="39">SUM(AH55:AH56)</f>
        <v>26676.832932533336</v>
      </c>
      <c r="AI58" s="51">
        <f t="shared" si="39"/>
        <v>25536.361672533334</v>
      </c>
      <c r="AJ58" s="51">
        <f t="shared" si="39"/>
        <v>22660.750772533334</v>
      </c>
      <c r="AK58" s="51">
        <f t="shared" si="39"/>
        <v>21448.350772533333</v>
      </c>
      <c r="AL58" s="51">
        <f t="shared" si="39"/>
        <v>19708.728212533337</v>
      </c>
      <c r="AM58" s="51">
        <f t="shared" si="39"/>
        <v>17486.178212533334</v>
      </c>
      <c r="AN58" s="51">
        <f t="shared" si="39"/>
        <v>16464.628212533335</v>
      </c>
      <c r="AO58" s="51">
        <f t="shared" si="39"/>
        <v>15234.155652533333</v>
      </c>
      <c r="AP58" s="51">
        <f t="shared" si="39"/>
        <v>14212.605652533333</v>
      </c>
      <c r="AQ58" s="51">
        <f t="shared" si="39"/>
        <v>13191.055652533334</v>
      </c>
      <c r="AR58" s="51">
        <f t="shared" si="39"/>
        <v>14474.433092533334</v>
      </c>
      <c r="AS58" s="53">
        <f>SUM(AS55:AS56)</f>
        <v>14474.433092533334</v>
      </c>
      <c r="AT58" s="50">
        <f>SUM(AT55:AT57)</f>
        <v>29112.834154593336</v>
      </c>
      <c r="AU58" s="51">
        <f t="shared" ref="AU58:BE58" si="40">SUM(AU55:AU57)</f>
        <v>27201.135924593338</v>
      </c>
      <c r="AV58" s="51">
        <f t="shared" si="40"/>
        <v>26033.331187793337</v>
      </c>
      <c r="AW58" s="51">
        <f t="shared" si="40"/>
        <v>24627.708460793336</v>
      </c>
      <c r="AX58" s="51">
        <f t="shared" si="40"/>
        <v>23137.188460793339</v>
      </c>
      <c r="AY58" s="51">
        <f t="shared" si="40"/>
        <v>21819.383723993335</v>
      </c>
      <c r="AZ58" s="51">
        <f t="shared" si="40"/>
        <v>19589.943723993336</v>
      </c>
      <c r="BA58" s="51">
        <f t="shared" si="40"/>
        <v>18421.503723993337</v>
      </c>
      <c r="BB58" s="51">
        <f t="shared" si="40"/>
        <v>17161.618987193335</v>
      </c>
      <c r="BC58" s="51">
        <f t="shared" si="40"/>
        <v>16113.178987193336</v>
      </c>
      <c r="BD58" s="51">
        <f t="shared" si="40"/>
        <v>15064.738987193336</v>
      </c>
      <c r="BE58" s="51">
        <f t="shared" si="40"/>
        <v>16458.584250393335</v>
      </c>
      <c r="BF58" s="52">
        <f>BE58</f>
        <v>16458.584250393335</v>
      </c>
      <c r="BG58" s="50">
        <f>SUM(BG55:BG56)</f>
        <v>31367.693444315137</v>
      </c>
      <c r="BH58" s="51">
        <f t="shared" ref="BH58:BR58" si="41">SUM(BH55:BH56)</f>
        <v>29417.078284415136</v>
      </c>
      <c r="BI58" s="51">
        <f t="shared" si="41"/>
        <v>28234.916605511135</v>
      </c>
      <c r="BJ58" s="51">
        <f t="shared" si="41"/>
        <v>26923.450605511134</v>
      </c>
      <c r="BK58" s="51">
        <f t="shared" si="41"/>
        <v>25558.246396701135</v>
      </c>
      <c r="BL58" s="51">
        <f t="shared" si="41"/>
        <v>23926.084717797137</v>
      </c>
      <c r="BM58" s="51">
        <f t="shared" si="41"/>
        <v>21783.618717797137</v>
      </c>
      <c r="BN58" s="51">
        <f t="shared" si="41"/>
        <v>20602.152717797137</v>
      </c>
      <c r="BO58" s="51">
        <f t="shared" si="41"/>
        <v>19226.651038893135</v>
      </c>
      <c r="BP58" s="51">
        <f t="shared" si="41"/>
        <v>18165.185038893134</v>
      </c>
      <c r="BQ58" s="51">
        <f t="shared" si="41"/>
        <v>17103.719038893134</v>
      </c>
      <c r="BR58" s="51">
        <f t="shared" si="41"/>
        <v>18628.787359989132</v>
      </c>
      <c r="BS58" s="54">
        <f>BR58</f>
        <v>18628.787359989132</v>
      </c>
      <c r="BT58" s="20">
        <f>BT50-BT41-BT56</f>
        <v>-1828.2093066775269</v>
      </c>
      <c r="BU58" t="s">
        <v>73</v>
      </c>
    </row>
    <row r="59" spans="1:73" x14ac:dyDescent="0.25">
      <c r="BR59" s="55"/>
      <c r="BS59" s="56"/>
      <c r="BT59" s="58">
        <f>F58+BT58</f>
        <v>18628.790693322473</v>
      </c>
    </row>
    <row r="60" spans="1:73" x14ac:dyDescent="0.25">
      <c r="F60" s="1" t="s">
        <v>64</v>
      </c>
      <c r="BS60" s="1" t="s">
        <v>69</v>
      </c>
      <c r="BT60" s="57">
        <f>BR58-BT59</f>
        <v>-3.3333333412883803E-3</v>
      </c>
      <c r="BU60" s="1" t="s">
        <v>74</v>
      </c>
    </row>
    <row r="62" spans="1:73" x14ac:dyDescent="0.25">
      <c r="F62" t="s">
        <v>83</v>
      </c>
    </row>
    <row r="63" spans="1:73" x14ac:dyDescent="0.25">
      <c r="F63" t="s">
        <v>65</v>
      </c>
    </row>
    <row r="64" spans="1:73" x14ac:dyDescent="0.25">
      <c r="F64" t="s">
        <v>91</v>
      </c>
    </row>
    <row r="65" spans="1:16" x14ac:dyDescent="0.25">
      <c r="F65" t="s">
        <v>84</v>
      </c>
      <c r="L65">
        <v>1375</v>
      </c>
      <c r="M65">
        <v>2683</v>
      </c>
      <c r="N65">
        <v>917</v>
      </c>
      <c r="O65">
        <v>1205</v>
      </c>
      <c r="P65" t="s">
        <v>86</v>
      </c>
    </row>
    <row r="66" spans="1:16" x14ac:dyDescent="0.25">
      <c r="F66" t="s">
        <v>68</v>
      </c>
    </row>
    <row r="67" spans="1:16" x14ac:dyDescent="0.25">
      <c r="F67" t="s">
        <v>76</v>
      </c>
    </row>
    <row r="68" spans="1:16" x14ac:dyDescent="0.25">
      <c r="F68" t="s">
        <v>77</v>
      </c>
    </row>
    <row r="69" spans="1:16" x14ac:dyDescent="0.25">
      <c r="F69" t="s">
        <v>85</v>
      </c>
    </row>
    <row r="70" spans="1:16" x14ac:dyDescent="0.25">
      <c r="F70" t="s">
        <v>90</v>
      </c>
    </row>
    <row r="71" spans="1:16" x14ac:dyDescent="0.25">
      <c r="A71" s="18"/>
    </row>
    <row r="72" spans="1:16" x14ac:dyDescent="0.25">
      <c r="A72" s="59">
        <v>43257</v>
      </c>
    </row>
  </sheetData>
  <sheetProtection password="D716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Phil&amp;Veronique</dc:creator>
  <cp:lastModifiedBy>Phil&amp;Veronique</cp:lastModifiedBy>
  <cp:lastPrinted>2018-05-22T13:09:48Z</cp:lastPrinted>
  <dcterms:created xsi:type="dcterms:W3CDTF">2018-05-20T11:24:01Z</dcterms:created>
  <dcterms:modified xsi:type="dcterms:W3CDTF">2018-06-07T13:11:31Z</dcterms:modified>
</cp:coreProperties>
</file>