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6" yWindow="32767" windowWidth="10272" windowHeight="8232" firstSheet="16" activeTab="17"/>
  </bookViews>
  <sheets>
    <sheet name="Typical budget use as guide " sheetId="1" r:id="rId1"/>
    <sheet name="Target figures" sheetId="2" r:id="rId2"/>
    <sheet name="22-23 budget March 2022" sheetId="3" r:id="rId3"/>
    <sheet name="22-23 budget Jan. mtg " sheetId="4" r:id="rId4"/>
    <sheet name="22-23 budget Dec. mtg " sheetId="5" r:id="rId5"/>
    <sheet name="Precept 22-23  April" sheetId="6" r:id="rId6"/>
    <sheet name="Precept 22-23 March" sheetId="7" r:id="rId7"/>
    <sheet name="Precept 22-23 Feb" sheetId="8" r:id="rId8"/>
    <sheet name="Precept 22-23 Jan" sheetId="9" r:id="rId9"/>
    <sheet name="Precept 22-23 Dec" sheetId="10" r:id="rId10"/>
    <sheet name="Precept 22-23 Nov" sheetId="11" r:id="rId11"/>
    <sheet name="Precept 22-23 Oct" sheetId="12" r:id="rId12"/>
    <sheet name="Sheet1" sheetId="13" r:id="rId13"/>
    <sheet name="Sheet2" sheetId="14" r:id="rId14"/>
    <sheet name="Sheet3" sheetId="15" r:id="rId15"/>
    <sheet name="Sheet4" sheetId="16" r:id="rId16"/>
    <sheet name="Sheet5" sheetId="17" r:id="rId17"/>
    <sheet name="Variations - audit copy" sheetId="18" r:id="rId18"/>
    <sheet name="Variations" sheetId="19" r:id="rId19"/>
    <sheet name=" Asset Reg. as per 21-22" sheetId="20" r:id="rId20"/>
  </sheets>
  <externalReferences>
    <externalReference r:id="rId23"/>
    <externalReference r:id="rId24"/>
  </externalReferences>
  <definedNames>
    <definedName name="_xlnm.Print_Area" localSheetId="19">' Asset Reg. as per 21-22'!$A$1:$S$47</definedName>
    <definedName name="_xlnm.Print_Area" localSheetId="4">'22-23 budget Dec. mtg '!$A$1:$K$34</definedName>
    <definedName name="_xlnm.Print_Area" localSheetId="3">'22-23 budget Jan. mtg '!$A$1:$K$35</definedName>
    <definedName name="_xlnm.Print_Area" localSheetId="2">'22-23 budget March 2022'!$A$1:$K$35</definedName>
    <definedName name="_xlnm.Print_Area" localSheetId="5">'Precept 22-23  April'!$B$3:$N$70</definedName>
    <definedName name="_xlnm.Print_Area" localSheetId="9">'Precept 22-23 Dec'!$B$3:$N$68</definedName>
    <definedName name="_xlnm.Print_Area" localSheetId="7">'Precept 22-23 Feb'!$B$3:$N$70</definedName>
    <definedName name="_xlnm.Print_Area" localSheetId="8">'Precept 22-23 Jan'!$B$3:$N$68</definedName>
    <definedName name="_xlnm.Print_Area" localSheetId="6">'Precept 22-23 March'!$B$3:$N$70</definedName>
    <definedName name="_xlnm.Print_Area" localSheetId="10">'Precept 22-23 Nov'!$A$3:$K$76</definedName>
    <definedName name="_xlnm.Print_Area" localSheetId="11">'Precept 22-23 Oct'!$A$3:$K$76</definedName>
    <definedName name="_xlnm.Print_Area" localSheetId="12">'Sheet1'!$A$1:$J$57</definedName>
    <definedName name="_xlnm.Print_Area" localSheetId="13">'Sheet2'!$A$1:$I$46</definedName>
    <definedName name="_xlnm.Print_Area" localSheetId="14">'Sheet3'!#REF!</definedName>
    <definedName name="_xlnm.Print_Area" localSheetId="16">'Sheet5'!$A$1:$I$37</definedName>
    <definedName name="_xlnm.Print_Area" localSheetId="18">'Variations'!$A$1:$G$53</definedName>
    <definedName name="_xlnm.Print_Area" localSheetId="17">'Variations - audit copy'!$A$1:$G$38</definedName>
  </definedNames>
  <calcPr fullCalcOnLoad="1"/>
</workbook>
</file>

<file path=xl/comments2.xml><?xml version="1.0" encoding="utf-8"?>
<comments xmlns="http://schemas.openxmlformats.org/spreadsheetml/2006/main">
  <authors>
    <author>Magdalen PC</author>
  </authors>
  <commentList>
    <comment ref="I4" authorId="0">
      <text>
        <r>
          <rPr>
            <b/>
            <sz val="9"/>
            <rFont val="Tahoma"/>
            <family val="2"/>
          </rPr>
          <t>Magdalen PC:</t>
        </r>
        <r>
          <rPr>
            <sz val="9"/>
            <rFont val="Tahoma"/>
            <family val="2"/>
          </rPr>
          <t xml:space="preserve">
defibrillator pads
£73
War memorial chippings £10.80
</t>
        </r>
      </text>
    </comment>
    <comment ref="A34" authorId="0">
      <text>
        <r>
          <rPr>
            <b/>
            <sz val="9"/>
            <rFont val="Tahoma"/>
            <family val="2"/>
          </rPr>
          <t>Magdalen PC:</t>
        </r>
        <r>
          <rPr>
            <sz val="9"/>
            <rFont val="Tahoma"/>
            <family val="2"/>
          </rPr>
          <t xml:space="preserve">
390 extra staffing</t>
        </r>
      </text>
    </comment>
  </commentList>
</comments>
</file>

<file path=xl/sharedStrings.xml><?xml version="1.0" encoding="utf-8"?>
<sst xmlns="http://schemas.openxmlformats.org/spreadsheetml/2006/main" count="1474" uniqueCount="466">
  <si>
    <t>Clerks Expenses</t>
  </si>
  <si>
    <t>Insurance</t>
  </si>
  <si>
    <t>Village Sign</t>
  </si>
  <si>
    <t>Allotments</t>
  </si>
  <si>
    <t>Bank Interest</t>
  </si>
  <si>
    <t>Cemetery</t>
  </si>
  <si>
    <t>VAT</t>
  </si>
  <si>
    <t>Allotment Rents</t>
  </si>
  <si>
    <t>Cemetery Fees</t>
  </si>
  <si>
    <t>TOTAL INCOME</t>
  </si>
  <si>
    <t>Drainage Rate</t>
  </si>
  <si>
    <t>£</t>
  </si>
  <si>
    <t>Donations</t>
  </si>
  <si>
    <t>Cost per each Band H property (approx)</t>
  </si>
  <si>
    <t>Cost per each Band D property (approx)</t>
  </si>
  <si>
    <t>Cost per each Band A property (approx)</t>
  </si>
  <si>
    <t>Wiggenhall St Mary Magdalen Parish Council</t>
  </si>
  <si>
    <t>R &amp; P</t>
  </si>
  <si>
    <t>EXPENDITURE</t>
  </si>
  <si>
    <t>Cumulative Fund Balance</t>
  </si>
  <si>
    <t>Add:</t>
  </si>
  <si>
    <t>Deduct:</t>
  </si>
  <si>
    <t>LONG TERM ASSETS</t>
  </si>
  <si>
    <t>Investments</t>
  </si>
  <si>
    <t>CURRENT ASSETS</t>
  </si>
  <si>
    <t>Debtors</t>
  </si>
  <si>
    <t>Cash in Hand</t>
  </si>
  <si>
    <t>VAT Recoverable</t>
  </si>
  <si>
    <t>TOTAL ASSETS</t>
  </si>
  <si>
    <t>CURRENT LIABILITIES</t>
  </si>
  <si>
    <t>Payments received in advance</t>
  </si>
  <si>
    <t>TOTAL LIABILITIES</t>
  </si>
  <si>
    <t>NET ASSETS</t>
  </si>
  <si>
    <t xml:space="preserve">The above statement represents fairly the financial position of the authority as at </t>
  </si>
  <si>
    <t xml:space="preserve">Approved by the Council           </t>
  </si>
  <si>
    <t>Chairman</t>
  </si>
  <si>
    <t>R F O</t>
  </si>
  <si>
    <t>Description</t>
  </si>
  <si>
    <t>Nominal value</t>
  </si>
  <si>
    <t>Sum insured</t>
  </si>
  <si>
    <t>Pound Wall</t>
  </si>
  <si>
    <t>War Memorial</t>
  </si>
  <si>
    <t>Section 137 Payments</t>
  </si>
  <si>
    <t>The limit for spending under section 137 of the local government Act 1972 for</t>
  </si>
  <si>
    <t>The payments were made as follows:</t>
  </si>
  <si>
    <t>Payee</t>
  </si>
  <si>
    <t>Nature of Payment</t>
  </si>
  <si>
    <t>Outstanding Debts</t>
  </si>
  <si>
    <t>Tenancies</t>
  </si>
  <si>
    <t>During the year the following tenancies were held:</t>
  </si>
  <si>
    <t>Council as a landlord</t>
  </si>
  <si>
    <t>Tenant</t>
  </si>
  <si>
    <t>Property</t>
  </si>
  <si>
    <t xml:space="preserve">Rent per year </t>
  </si>
  <si>
    <t>Council as a tenant</t>
  </si>
  <si>
    <t>Agency Work</t>
  </si>
  <si>
    <t>Advertising &amp; Publicity</t>
  </si>
  <si>
    <t>Pensions</t>
  </si>
  <si>
    <t>Capital Reserve</t>
  </si>
  <si>
    <t>Contingent Liabilities</t>
  </si>
  <si>
    <t>Date</t>
  </si>
  <si>
    <t xml:space="preserve">R F O </t>
  </si>
  <si>
    <t>Bank Reconciliation</t>
  </si>
  <si>
    <t>Less Un-presented cheques</t>
  </si>
  <si>
    <t>Balance as per Bank Statements</t>
  </si>
  <si>
    <t>Opening Balance</t>
  </si>
  <si>
    <t>Plus receipts</t>
  </si>
  <si>
    <t>Minus payments</t>
  </si>
  <si>
    <t>Balance as per receipts and payments book</t>
  </si>
  <si>
    <t>..................................................................</t>
  </si>
  <si>
    <t>...........................</t>
  </si>
  <si>
    <t>..........................</t>
  </si>
  <si>
    <t xml:space="preserve"> </t>
  </si>
  <si>
    <t>S137</t>
  </si>
  <si>
    <t>Village Hall Light Bollard</t>
  </si>
  <si>
    <t>Budget</t>
  </si>
  <si>
    <t>Childrens memorials</t>
  </si>
  <si>
    <t>Elections</t>
  </si>
  <si>
    <t>The following costs were incurred during the year.</t>
  </si>
  <si>
    <t>Approved by Parish Council</t>
  </si>
  <si>
    <t>Royal British Legion</t>
  </si>
  <si>
    <t>Donation</t>
  </si>
  <si>
    <t>Variance</t>
  </si>
  <si>
    <t>Explanation of variation</t>
  </si>
  <si>
    <t>Deposit account</t>
  </si>
  <si>
    <t>Cheque account</t>
  </si>
  <si>
    <t>Parish Council Reserve Account</t>
  </si>
  <si>
    <t>Parish Council Current Account</t>
  </si>
  <si>
    <t>Box 9</t>
  </si>
  <si>
    <t>Box 6</t>
  </si>
  <si>
    <t>Box 7</t>
  </si>
  <si>
    <t>Cost</t>
  </si>
  <si>
    <t>Date Purchased</t>
  </si>
  <si>
    <t>June 2013</t>
  </si>
  <si>
    <t>2013 and 2014</t>
  </si>
  <si>
    <t>n/k</t>
  </si>
  <si>
    <t>12/13</t>
  </si>
  <si>
    <t>purchase cost and insurance value of assets</t>
  </si>
  <si>
    <t>13/14</t>
  </si>
  <si>
    <t>14/15</t>
  </si>
  <si>
    <t>VAS purchased £5000</t>
  </si>
  <si>
    <t>Difference caused through inflation increases from insurance company</t>
  </si>
  <si>
    <t>Defibrillator</t>
  </si>
  <si>
    <t>Government subsidy</t>
  </si>
  <si>
    <t xml:space="preserve">Precept </t>
  </si>
  <si>
    <t>15/16</t>
  </si>
  <si>
    <t>2 phone boxes purchased replacement value £5000</t>
  </si>
  <si>
    <t>Defibrillator renovated (purchased £1085</t>
  </si>
  <si>
    <t>Admin Costs</t>
  </si>
  <si>
    <t>Chair Allowance</t>
  </si>
  <si>
    <t>Mag Village Hall Rent</t>
  </si>
  <si>
    <t>Power Tools</t>
  </si>
  <si>
    <t>Dog Bin emptying</t>
  </si>
  <si>
    <t>Parish Partnership</t>
  </si>
  <si>
    <t>18/19</t>
  </si>
  <si>
    <t>19/20</t>
  </si>
  <si>
    <t>Payroll fees</t>
  </si>
  <si>
    <t>Streetlighting</t>
  </si>
  <si>
    <t xml:space="preserve">Church Clock </t>
  </si>
  <si>
    <t xml:space="preserve">Playing Field Maintenance </t>
  </si>
  <si>
    <t xml:space="preserve">Allotments </t>
  </si>
  <si>
    <t>Audits</t>
  </si>
  <si>
    <t>Cemetery Maint</t>
  </si>
  <si>
    <t>Church Clock</t>
  </si>
  <si>
    <t xml:space="preserve">  </t>
  </si>
  <si>
    <t xml:space="preserve">Donations </t>
  </si>
  <si>
    <t>GDPR</t>
  </si>
  <si>
    <t>Laptop maintenance</t>
  </si>
  <si>
    <t>Memberships</t>
  </si>
  <si>
    <t>Payroll Admin</t>
  </si>
  <si>
    <t>Payroll Administration</t>
  </si>
  <si>
    <t>Play Field Maint</t>
  </si>
  <si>
    <t>Staffing costs</t>
  </si>
  <si>
    <t>Streetlights</t>
  </si>
  <si>
    <t>Streetlights supply and maint.</t>
  </si>
  <si>
    <t>Training</t>
  </si>
  <si>
    <t>TROD maintenance</t>
  </si>
  <si>
    <t>TOTAL</t>
  </si>
  <si>
    <t>AGREED</t>
  </si>
  <si>
    <t>POSSIBLE</t>
  </si>
  <si>
    <t>WIGGENHALL ST MARY MAGDALEN PARISH COUNCIL BUDGETS</t>
  </si>
  <si>
    <t>Typical budget possibly to be used for 19/20 but nothing presented to PC until November 2018</t>
  </si>
  <si>
    <t>Typical budget with no extras</t>
  </si>
  <si>
    <t>loan plus topping &amp; drainage (£114)</t>
  </si>
  <si>
    <t>Accruals</t>
  </si>
  <si>
    <t>APRIL</t>
  </si>
  <si>
    <t>MAY</t>
  </si>
  <si>
    <t>JUNE</t>
  </si>
  <si>
    <t>JULY</t>
  </si>
  <si>
    <t>AUGUST</t>
  </si>
  <si>
    <t>MARCH</t>
  </si>
  <si>
    <t>Spent so far</t>
  </si>
  <si>
    <t>INCLUDING VAT</t>
  </si>
  <si>
    <t xml:space="preserve">   </t>
  </si>
  <si>
    <t>PWLB</t>
  </si>
  <si>
    <t>Asset Register</t>
  </si>
  <si>
    <t>Bus shelter</t>
  </si>
  <si>
    <t>fixed asset figure for External audit - include VAT for new purchases</t>
  </si>
  <si>
    <t>Dog Waste Bin (Lodes Head steps)</t>
  </si>
  <si>
    <t>incl. above</t>
  </si>
  <si>
    <t>Dog Waste Bin (Railway abutments 17/18)</t>
  </si>
  <si>
    <t>Drive Carefully signs (3)</t>
  </si>
  <si>
    <t>16/17</t>
  </si>
  <si>
    <t>laptop purchase £950</t>
  </si>
  <si>
    <t>Grazing Land - ex. Allotments</t>
  </si>
  <si>
    <t>printer purchased £75</t>
  </si>
  <si>
    <t>Notice Board (Parish Council board)</t>
  </si>
  <si>
    <t>projector purchased £300</t>
  </si>
  <si>
    <t>Notice Board (cemetery)</t>
  </si>
  <si>
    <t>December  2017</t>
  </si>
  <si>
    <t>17/18</t>
  </si>
  <si>
    <t>Bus shelter £6000</t>
  </si>
  <si>
    <t>Wig Wag sign £3600</t>
  </si>
  <si>
    <t>3 benches £1350</t>
  </si>
  <si>
    <t>Noticeboard £625</t>
  </si>
  <si>
    <t>Street Lamps (26)</t>
  </si>
  <si>
    <t>Telephone Boxes (2)</t>
  </si>
  <si>
    <t>Vehicle Activated Signs (2)</t>
  </si>
  <si>
    <t>Wig Wag sign for Park Crescent</t>
  </si>
  <si>
    <t>August 2017</t>
  </si>
  <si>
    <t>Street Furniture</t>
  </si>
  <si>
    <t>Gates &amp; Fences</t>
  </si>
  <si>
    <t>War Memorials</t>
  </si>
  <si>
    <t>General Contents</t>
  </si>
  <si>
    <t>SAM2 - Speed Monitoring unit</t>
  </si>
  <si>
    <t>October 2012</t>
  </si>
  <si>
    <t>January 2017</t>
  </si>
  <si>
    <t>Admin Costs incl. Bank charges</t>
  </si>
  <si>
    <t>Paddocks</t>
  </si>
  <si>
    <t>Office Contents</t>
  </si>
  <si>
    <r>
      <t>Wiggenhall St Mary Magdalen</t>
    </r>
    <r>
      <rPr>
        <sz val="24"/>
        <rFont val="Times New Roman"/>
        <family val="1"/>
      </rPr>
      <t xml:space="preserve"> </t>
    </r>
    <r>
      <rPr>
        <b/>
        <sz val="24"/>
        <rFont val="Times New Roman"/>
        <family val="1"/>
      </rPr>
      <t>Parish Council</t>
    </r>
  </si>
  <si>
    <t xml:space="preserve">Cemetery Maintenance </t>
  </si>
  <si>
    <t xml:space="preserve">Audit </t>
  </si>
  <si>
    <t xml:space="preserve">Property </t>
  </si>
  <si>
    <t>Paddock Land tenants</t>
  </si>
  <si>
    <t>Paddocks (ex allotments)</t>
  </si>
  <si>
    <t>Box 1</t>
  </si>
  <si>
    <t>Box 2</t>
  </si>
  <si>
    <t>Box 3</t>
  </si>
  <si>
    <t>Box 4</t>
  </si>
  <si>
    <t>Box 5</t>
  </si>
  <si>
    <t>Box 8</t>
  </si>
  <si>
    <t>Uncleared Payments</t>
  </si>
  <si>
    <t>Categories</t>
  </si>
  <si>
    <t>Sheet 1</t>
  </si>
  <si>
    <t>Sheet 2</t>
  </si>
  <si>
    <t>Sheet 4</t>
  </si>
  <si>
    <t>Sheet 5</t>
  </si>
  <si>
    <t>…......................................................</t>
  </si>
  <si>
    <t>Date   ….........................</t>
  </si>
  <si>
    <t>County Area</t>
  </si>
  <si>
    <t>Norfolk</t>
  </si>
  <si>
    <t>Prepared by</t>
  </si>
  <si>
    <t xml:space="preserve">Sheila Goodwin </t>
  </si>
  <si>
    <t>Clerk/RFO</t>
  </si>
  <si>
    <t>September '18</t>
  </si>
  <si>
    <t>November 2017</t>
  </si>
  <si>
    <t>January  2017</t>
  </si>
  <si>
    <t xml:space="preserve">Sum insured </t>
  </si>
  <si>
    <t xml:space="preserve">Basis of </t>
  </si>
  <si>
    <t>Valuation</t>
  </si>
  <si>
    <t>Balances B/F</t>
  </si>
  <si>
    <t>Precept etc.</t>
  </si>
  <si>
    <t>Other receipts</t>
  </si>
  <si>
    <t>Staff costs</t>
  </si>
  <si>
    <t>Other Payments</t>
  </si>
  <si>
    <t>Balance C/F</t>
  </si>
  <si>
    <t>Total Value</t>
  </si>
  <si>
    <t>Fixed Assets</t>
  </si>
  <si>
    <t>Variance %</t>
  </si>
  <si>
    <t>SAM2 £4100</t>
  </si>
  <si>
    <t>Total Borrowing</t>
  </si>
  <si>
    <t>Box 10</t>
  </si>
  <si>
    <t>SEPT.</t>
  </si>
  <si>
    <t>OCT</t>
  </si>
  <si>
    <t>.</t>
  </si>
  <si>
    <t>NOV.</t>
  </si>
  <si>
    <t>DEC.</t>
  </si>
  <si>
    <t>JAN.</t>
  </si>
  <si>
    <t>FEB.</t>
  </si>
  <si>
    <t xml:space="preserve"> (no asset recalculation done to make AGAR easier to balance</t>
  </si>
  <si>
    <t>Disposed 2 benches £400 donation received</t>
  </si>
  <si>
    <t>Summary of Receipts and Payments</t>
  </si>
  <si>
    <t>slcc</t>
  </si>
  <si>
    <t>including accruals</t>
  </si>
  <si>
    <t>Church Clock (contract to 2025 was based on £200 p.a.)</t>
  </si>
  <si>
    <t>2020/2021</t>
  </si>
  <si>
    <t>20/21</t>
  </si>
  <si>
    <t>BUDGET</t>
  </si>
  <si>
    <t>ANTICIPATED</t>
  </si>
  <si>
    <t>Cemetery Maintenance Rates (£2575 until 2023)</t>
  </si>
  <si>
    <t>Playing Field Maintenance (£1625 until 2023)</t>
  </si>
  <si>
    <t>Public Works Loan Board</t>
  </si>
  <si>
    <t>SLCC £130, Norfolk ALC £230</t>
  </si>
  <si>
    <t>Woodland Trust Project</t>
  </si>
  <si>
    <t>No change in asset value as this was a replacement</t>
  </si>
  <si>
    <t>February 2020</t>
  </si>
  <si>
    <t>Dog Waste Bin (Footpath 4 paddock end)</t>
  </si>
  <si>
    <t>incl vat</t>
  </si>
  <si>
    <t>Replacement value</t>
  </si>
  <si>
    <t>Assets for AGAR</t>
  </si>
  <si>
    <t>Dog Waste Bin (Footpath 4 Lynn Road end)</t>
  </si>
  <si>
    <t>September 2019</t>
  </si>
  <si>
    <t>Dog Bins and emptying</t>
  </si>
  <si>
    <t>nalc</t>
  </si>
  <si>
    <t>no post</t>
  </si>
  <si>
    <t xml:space="preserve">Pound  </t>
  </si>
  <si>
    <t>Allotment/Paddock land</t>
  </si>
  <si>
    <t>1910 approx.</t>
  </si>
  <si>
    <t>Dog Waste Bin (Village Hall car park)</t>
  </si>
  <si>
    <t>June 2020</t>
  </si>
  <si>
    <t>Dog bin for village hall £159</t>
  </si>
  <si>
    <t>2020-2021</t>
  </si>
  <si>
    <t>2021/2022</t>
  </si>
  <si>
    <t>Allotments incl. drainage rates and £1200 topping/spraying</t>
  </si>
  <si>
    <t>£1.50p per bin for 7 bins for 52 weeks</t>
  </si>
  <si>
    <t xml:space="preserve">Expenditure </t>
  </si>
  <si>
    <t>to '30 Nov.</t>
  </si>
  <si>
    <t>Suggested Precept</t>
  </si>
  <si>
    <t>no increase</t>
  </si>
  <si>
    <t>The parish taxbase is 225.1 (was 228.7 for 20/21)</t>
  </si>
  <si>
    <t>2022 rental</t>
  </si>
  <si>
    <t>Plus</t>
  </si>
  <si>
    <t>Less</t>
  </si>
  <si>
    <t>Total</t>
  </si>
  <si>
    <t>Projected amount to be carried forward to 22/23</t>
  </si>
  <si>
    <t>(49 plots @£60.75)</t>
  </si>
  <si>
    <t>Anticipated vat</t>
  </si>
  <si>
    <t>Community Grant</t>
  </si>
  <si>
    <t>Community Grant repayment</t>
  </si>
  <si>
    <t>Woodland Trust</t>
  </si>
  <si>
    <t>does not have to be insured separately</t>
  </si>
  <si>
    <t>Then add 4 lots of nominal values</t>
  </si>
  <si>
    <t xml:space="preserve">see General contents </t>
  </si>
  <si>
    <t>Total is insured values plus 1000 for defibrillator and 4 nominal amounts for land</t>
  </si>
  <si>
    <t>Dog Waste Bins  and Grit Bins</t>
  </si>
  <si>
    <t>Grit bin (Fen Road)</t>
  </si>
  <si>
    <t>Grit bin (Stow Road by EA yard)</t>
  </si>
  <si>
    <t>Grit bin (Church Close)</t>
  </si>
  <si>
    <t>Grit bin (Mill Road)</t>
  </si>
  <si>
    <t>Gates and posts  - allotments£421</t>
  </si>
  <si>
    <t>Dog Waste Bin (Cemetery)</t>
  </si>
  <si>
    <t>Dog Waste Bin (Riverbank by pub) replaced Sept '19</t>
  </si>
  <si>
    <t>Dog bin for Footpath 4 - Paddock end £159</t>
  </si>
  <si>
    <t>Dog bin for Cock Inn £93 -replacement</t>
  </si>
  <si>
    <t>Dog bin for Footpath 4  -Lynn Rd end replacement £108</t>
  </si>
  <si>
    <t>Dog bins purchased £445</t>
  </si>
  <si>
    <t>Woodland Trust Refund</t>
  </si>
  <si>
    <r>
      <t xml:space="preserve">3 benches, </t>
    </r>
    <r>
      <rPr>
        <i/>
        <sz val="12"/>
        <rFont val="Arial"/>
        <family val="2"/>
      </rPr>
      <t>2 in cemetery, 1 in pound area</t>
    </r>
    <r>
      <rPr>
        <sz val="12"/>
        <rFont val="Arial"/>
        <family val="2"/>
      </rPr>
      <t xml:space="preserve"> </t>
    </r>
  </si>
  <si>
    <t>RECEIPTS</t>
  </si>
  <si>
    <t>PAYMENTS</t>
  </si>
  <si>
    <t>Total Receipts</t>
  </si>
  <si>
    <t>Total Payments</t>
  </si>
  <si>
    <t>Creditors - Woodland Trust, VAT repaid to MPC</t>
  </si>
  <si>
    <t>Good</t>
  </si>
  <si>
    <t>Signed</t>
  </si>
  <si>
    <t xml:space="preserve">                                                                 Clerk/RFO</t>
  </si>
  <si>
    <t>Precept for 2022 - 2023</t>
  </si>
  <si>
    <t>PLUS projected income 2021-2022</t>
  </si>
  <si>
    <t>2023 rental</t>
  </si>
  <si>
    <t>LESS projected expenditure from 1 September 2021 until 31 March 2022</t>
  </si>
  <si>
    <t>VAT refund</t>
  </si>
  <si>
    <t>2022/2023</t>
  </si>
  <si>
    <t>Church Clock miantenance contract</t>
  </si>
  <si>
    <t>20/21 and 21/22</t>
  </si>
  <si>
    <t>Church Clock (contract to 2025 was based on £200 p.a. started 20/21)</t>
  </si>
  <si>
    <t>To be carried forward to 2022-2023</t>
  </si>
  <si>
    <t>PLUS projected income to 31 March 2023</t>
  </si>
  <si>
    <t>LESS budgeted expenditure to 31 March 2023</t>
  </si>
  <si>
    <t>Clerk's Expenses</t>
  </si>
  <si>
    <t>Worst scenario</t>
  </si>
  <si>
    <t>Best scenario</t>
  </si>
  <si>
    <t>vat</t>
  </si>
  <si>
    <t>Agreed 22/23 budget</t>
  </si>
  <si>
    <t>Bank balances as at 30 September 2021</t>
  </si>
  <si>
    <t>400 reserve</t>
  </si>
  <si>
    <t>ignored both in and out</t>
  </si>
  <si>
    <t>Church clock (maintenance contract)</t>
  </si>
  <si>
    <t>Church Clock (maintanance contract)</t>
  </si>
  <si>
    <t>Bank balances as at 31 October 2021</t>
  </si>
  <si>
    <t>LESS projected expenditure from 1 November 2021 until 31 March 2022</t>
  </si>
  <si>
    <t>****</t>
  </si>
  <si>
    <t>amended to allow reserve</t>
  </si>
  <si>
    <t>December 2021 meeting</t>
  </si>
  <si>
    <t>Correct</t>
  </si>
  <si>
    <t>£300 badger invoice to come for 21/22</t>
  </si>
  <si>
    <t>Church Clock repairs</t>
  </si>
  <si>
    <t>Very unlikely to be used as elections in 2023</t>
  </si>
  <si>
    <t>clock maint. To be ringfenced £400</t>
  </si>
  <si>
    <t>Unplanned early payment</t>
  </si>
  <si>
    <t>Playing Field Maintenance (£1722 until 2023)</t>
  </si>
  <si>
    <t>unplanned expenditure</t>
  </si>
  <si>
    <t>homeworking all. Increased and Covid, School exp</t>
  </si>
  <si>
    <t>Bank balances as at 30 November 2021</t>
  </si>
  <si>
    <t>LESS projected expenditure from 1 December 2021 until 31 March 2022</t>
  </si>
  <si>
    <t>includes plinth</t>
  </si>
  <si>
    <t>Projected amount to be carried forward to 23/24</t>
  </si>
  <si>
    <t>Village Sign &amp; plinth</t>
  </si>
  <si>
    <t>may be repaid</t>
  </si>
  <si>
    <t>excl vat</t>
  </si>
  <si>
    <t>Cemetery &amp; Playing field Maint.</t>
  </si>
  <si>
    <t>HMRC</t>
  </si>
  <si>
    <t>Clerk Salary</t>
  </si>
  <si>
    <t>E-on</t>
  </si>
  <si>
    <t>Clerk expenses</t>
  </si>
  <si>
    <t>Cartridge People repayment to clerk</t>
  </si>
  <si>
    <t xml:space="preserve">S Moore </t>
  </si>
  <si>
    <t>P Heyes</t>
  </si>
  <si>
    <t>Red Shoes Accounting</t>
  </si>
  <si>
    <t>Unity Bank</t>
  </si>
  <si>
    <t>A Sherfield</t>
  </si>
  <si>
    <t>Cemetery Gate renovation and pillar replacement</t>
  </si>
  <si>
    <t>January 2022 meeting</t>
  </si>
  <si>
    <t>Bank balances as at 31 December 2021</t>
  </si>
  <si>
    <t>LESS projected expenditure from 1 January 2022 until 31 March 2022</t>
  </si>
  <si>
    <t>The parish taxbase is 229.4 (was 225.1 for 21/22)</t>
  </si>
  <si>
    <t>31 March 2022 and reflects its income and expenditure during the year</t>
  </si>
  <si>
    <t>Supporting Statement for the Year Ended 31st March 2022</t>
  </si>
  <si>
    <t>At March 31st 2022, the Parish Council owed to Public Works Loan Board</t>
  </si>
  <si>
    <t>Rent 21/22</t>
  </si>
  <si>
    <t>Earmarked Reserve (Church Clock maintenance)</t>
  </si>
  <si>
    <t>2 April 2022</t>
  </si>
  <si>
    <t>Year Ended 31st March 2022</t>
  </si>
  <si>
    <t>Corrected as per</t>
  </si>
  <si>
    <t>audit 20/21</t>
  </si>
  <si>
    <t>as per audit</t>
  </si>
  <si>
    <t>Difference</t>
  </si>
  <si>
    <t>£5310 incorrectly included 20/21, corrected as per Audit report</t>
  </si>
  <si>
    <t>Magdalen Academy</t>
  </si>
  <si>
    <t>Balance brought forward as at 1st April 2021</t>
  </si>
  <si>
    <t>Balance carried forward as at 31st March 2022</t>
  </si>
  <si>
    <t>Cemetery and allotment fence, posts and gates</t>
  </si>
  <si>
    <t xml:space="preserve">Pound Boundary wall </t>
  </si>
  <si>
    <t>Using 21/22 values on insurance doc.</t>
  </si>
  <si>
    <t>Street furniture 20/21 multiplied by 1.071and other insurance figures used as per policy eg war memorial</t>
  </si>
  <si>
    <t>NCC Million Trees Grant</t>
  </si>
  <si>
    <t>this council for 2021/2022 was £5121.69 i.e.609 @ £8.41</t>
  </si>
  <si>
    <t>Cemetery pillar</t>
  </si>
  <si>
    <t>Cemetery gates</t>
  </si>
  <si>
    <t>Bank balances as at 31 January 2021</t>
  </si>
  <si>
    <t>LESS projected expenditure from 1 February 2022 until 31 March 2022</t>
  </si>
  <si>
    <t>Cemetery Pillar</t>
  </si>
  <si>
    <t>Church Clock maintenance contract</t>
  </si>
  <si>
    <t>changed</t>
  </si>
  <si>
    <t>21/22</t>
  </si>
  <si>
    <t>Defibrillator replaced value same as initial purchase £1000</t>
  </si>
  <si>
    <t>Replaced 21/22</t>
  </si>
  <si>
    <t>c/f to 23/24 not including any income</t>
  </si>
  <si>
    <t>22/23 budget</t>
  </si>
  <si>
    <t>precept</t>
  </si>
  <si>
    <t>anticipated c/f to 22/23</t>
  </si>
  <si>
    <t>Cemetery Gates</t>
  </si>
  <si>
    <t>allotment tenants</t>
  </si>
  <si>
    <t>ready for 2025 renewal</t>
  </si>
  <si>
    <t>Bank balances as at  28February 2021</t>
  </si>
  <si>
    <t>LESS projected expenditure from 1 March 2022 until 31 March 2022</t>
  </si>
  <si>
    <t>Vat</t>
  </si>
  <si>
    <t>not used</t>
  </si>
  <si>
    <t>less pillar</t>
  </si>
  <si>
    <t>plus clock</t>
  </si>
  <si>
    <t>plus sign</t>
  </si>
  <si>
    <t>plus ivy</t>
  </si>
  <si>
    <t>plus sign support</t>
  </si>
  <si>
    <t>allotments</t>
  </si>
  <si>
    <t>plus</t>
  </si>
  <si>
    <t>22/23</t>
  </si>
  <si>
    <t>budget</t>
  </si>
  <si>
    <t>less</t>
  </si>
  <si>
    <t>c/f to 23/24</t>
  </si>
  <si>
    <t>Bank balances as at  16 March 2021</t>
  </si>
  <si>
    <t>vat refund</t>
  </si>
  <si>
    <t>election costs</t>
  </si>
  <si>
    <t>£300 fuel added</t>
  </si>
  <si>
    <t>£250 fuel added</t>
  </si>
  <si>
    <t>£400 ringfenced</t>
  </si>
  <si>
    <t xml:space="preserve"> expenditure c/f</t>
  </si>
  <si>
    <t>£1.50p per bin for 8 bins for 52 weeks</t>
  </si>
  <si>
    <t>increased on 16 March as premiums appear to be increasing</t>
  </si>
  <si>
    <t>£400 plinth b/f plus £150 fitting</t>
  </si>
  <si>
    <t>Pillar paid for in 21/22</t>
  </si>
  <si>
    <t>PWLB repaid in full</t>
  </si>
  <si>
    <t xml:space="preserve">Funds accumulating for </t>
  </si>
  <si>
    <t>reduced by 718.40 vat, repaid to HMRC, added to WT 3592 equals 4310</t>
  </si>
  <si>
    <t>(21/22 cemetery fees were £1980              20/21 cemetery fees were £4705)</t>
  </si>
  <si>
    <t>Extra costs :-</t>
  </si>
  <si>
    <t xml:space="preserve">repairs to cemetery gates and pillars, (£9495 in total) £4296 paid in 21/22, </t>
  </si>
  <si>
    <t>replacement of village sign (£3930 in total)  £3380 paid in 21/22</t>
  </si>
  <si>
    <t xml:space="preserve">Reduced number of burials resulted in £2725 less in burial fees. Less Bank interest £1   </t>
  </si>
  <si>
    <t>£173 more vat refund, £89 more allotment rent, £100 donation from Magdalen Academy)</t>
  </si>
  <si>
    <t>Grant of £3492 from Norfolk CC Millinium Trees Project for planting of woodland</t>
  </si>
  <si>
    <t xml:space="preserve">Village sign                                                                                        </t>
  </si>
  <si>
    <t xml:space="preserve">Woodland planting                                                                           </t>
  </si>
  <si>
    <t xml:space="preserve">Extra staff hours                                                                                  </t>
  </si>
  <si>
    <t xml:space="preserve">Extra topping of allotment land                                                      </t>
  </si>
  <si>
    <t xml:space="preserve">Cemetery Gate pillar rebuild                                                    </t>
  </si>
  <si>
    <t xml:space="preserve">Church Clock repair (remainder to be paid 22/23)                          </t>
  </si>
  <si>
    <t xml:space="preserve">Defibrillator replacement                                                                  </t>
  </si>
  <si>
    <t xml:space="preserve">Donation of Purchase of flags                           </t>
  </si>
  <si>
    <t xml:space="preserve">                                                                                                                  Total</t>
  </si>
  <si>
    <t xml:space="preserve">Training                                                               </t>
  </si>
  <si>
    <t>Amount</t>
  </si>
  <si>
    <t>Remainder to be paid in 22/23</t>
  </si>
  <si>
    <t xml:space="preserve">                                                                                                            Total</t>
  </si>
  <si>
    <t>21/22 Variations</t>
  </si>
  <si>
    <t xml:space="preserve">THE ABOVE VALUES WERE TAKEN FROM INSURANCE POLICY AND WERE TRUE AS AT 6 APRIL 2022 </t>
  </si>
  <si>
    <t>Sheet 3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</si>
</sst>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[$-809]dd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£&quot;#,##0.00"/>
    <numFmt numFmtId="171" formatCode="_-* #,##0.0_-;\-* #,##0.0_-;_-* &quot;-&quot;??_-;_-@_-"/>
    <numFmt numFmtId="172" formatCode="_(&quot;£&quot;* #,##0.00_);_(&quot;£&quot;* \(#,##0.00\);_(&quot;£&quot;* &quot;-&quot;??_);_(@_)"/>
    <numFmt numFmtId="173" formatCode="&quot;£&quot;#,##0"/>
    <numFmt numFmtId="174" formatCode="0.0000000000"/>
  </numFmts>
  <fonts count="119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color indexed="46"/>
      <name val="Arial"/>
      <family val="2"/>
    </font>
    <font>
      <b/>
      <sz val="10"/>
      <color indexed="46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u val="single"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Times New Roman"/>
      <family val="1"/>
    </font>
    <font>
      <b/>
      <sz val="12"/>
      <color indexed="46"/>
      <name val="Times New Roman"/>
      <family val="1"/>
    </font>
    <font>
      <b/>
      <sz val="12"/>
      <color indexed="12"/>
      <name val="Times New Roman"/>
      <family val="1"/>
    </font>
    <font>
      <b/>
      <u val="single"/>
      <sz val="12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20"/>
      <name val="Arial"/>
      <family val="2"/>
    </font>
    <font>
      <b/>
      <u val="single"/>
      <sz val="14"/>
      <name val="Arial"/>
      <family val="2"/>
    </font>
    <font>
      <b/>
      <sz val="24"/>
      <name val="Times New Roman"/>
      <family val="1"/>
    </font>
    <font>
      <sz val="24"/>
      <name val="Times New Roman"/>
      <family val="1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u val="single"/>
      <sz val="14"/>
      <name val="Arial"/>
      <family val="2"/>
    </font>
    <font>
      <b/>
      <u val="single"/>
      <sz val="12"/>
      <name val="Times New Roman"/>
      <family val="1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4"/>
      <name val="Arial"/>
      <family val="2"/>
    </font>
    <font>
      <b/>
      <sz val="12"/>
      <color indexed="62"/>
      <name val="Arial"/>
      <family val="2"/>
    </font>
    <font>
      <b/>
      <sz val="12"/>
      <color indexed="30"/>
      <name val="Arial"/>
      <family val="2"/>
    </font>
    <font>
      <sz val="10"/>
      <color indexed="30"/>
      <name val="Arial"/>
      <family val="2"/>
    </font>
    <font>
      <b/>
      <sz val="11"/>
      <color indexed="10"/>
      <name val="Arial"/>
      <family val="2"/>
    </font>
    <font>
      <sz val="11"/>
      <color indexed="60"/>
      <name val="Arial"/>
      <family val="2"/>
    </font>
    <font>
      <b/>
      <sz val="11"/>
      <color indexed="62"/>
      <name val="Arial"/>
      <family val="2"/>
    </font>
    <font>
      <b/>
      <sz val="10"/>
      <color indexed="62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sz val="12"/>
      <color indexed="60"/>
      <name val="Arial"/>
      <family val="2"/>
    </font>
    <font>
      <sz val="12"/>
      <color indexed="48"/>
      <name val="Arial"/>
      <family val="2"/>
    </font>
    <font>
      <sz val="11"/>
      <name val="Calibri"/>
      <family val="2"/>
    </font>
    <font>
      <i/>
      <sz val="12"/>
      <color indexed="8"/>
      <name val="Arial"/>
      <family val="2"/>
    </font>
    <font>
      <sz val="8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3" tint="0.5999900102615356"/>
      <name val="Arial"/>
      <family val="2"/>
    </font>
    <font>
      <b/>
      <sz val="12"/>
      <color theme="3" tint="0.39998000860214233"/>
      <name val="Arial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C00000"/>
      <name val="Arial"/>
      <family val="2"/>
    </font>
    <font>
      <b/>
      <sz val="11"/>
      <color theme="3" tint="0.39998000860214233"/>
      <name val="Arial"/>
      <family val="2"/>
    </font>
    <font>
      <b/>
      <sz val="10"/>
      <color theme="3" tint="0.39998000860214233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3333FF"/>
      <name val="Arial"/>
      <family val="2"/>
    </font>
    <font>
      <sz val="12"/>
      <color rgb="FFC00000"/>
      <name val="Arial"/>
      <family val="2"/>
    </font>
    <font>
      <sz val="12"/>
      <color rgb="FF3333FF"/>
      <name val="Arial"/>
      <family val="2"/>
    </font>
    <font>
      <i/>
      <sz val="12"/>
      <color theme="1"/>
      <name val="Arial"/>
      <family val="2"/>
    </font>
    <font>
      <sz val="8"/>
      <color rgb="FFFF0000"/>
      <name val="Arial"/>
      <family val="2"/>
    </font>
    <font>
      <b/>
      <u val="single"/>
      <sz val="12"/>
      <color rgb="FFFF0000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0" xfId="0" applyBorder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96" fillId="0" borderId="0" xfId="0" applyFont="1" applyAlignment="1">
      <alignment/>
    </xf>
    <xf numFmtId="1" fontId="0" fillId="0" borderId="0" xfId="0" applyNumberFormat="1" applyAlignment="1">
      <alignment/>
    </xf>
    <xf numFmtId="0" fontId="97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0" fontId="5" fillId="0" borderId="0" xfId="57" applyFont="1" applyAlignment="1">
      <alignment horizontal="left"/>
      <protection/>
    </xf>
    <xf numFmtId="2" fontId="16" fillId="0" borderId="10" xfId="0" applyNumberFormat="1" applyFont="1" applyBorder="1" applyAlignment="1">
      <alignment/>
    </xf>
    <xf numFmtId="0" fontId="97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16" xfId="0" applyFont="1" applyBorder="1" applyAlignment="1">
      <alignment/>
    </xf>
    <xf numFmtId="0" fontId="24" fillId="0" borderId="16" xfId="0" applyFont="1" applyBorder="1" applyAlignment="1">
      <alignment/>
    </xf>
    <xf numFmtId="0" fontId="20" fillId="0" borderId="16" xfId="0" applyFont="1" applyBorder="1" applyAlignment="1">
      <alignment/>
    </xf>
    <xf numFmtId="0" fontId="25" fillId="0" borderId="16" xfId="0" applyFont="1" applyBorder="1" applyAlignment="1">
      <alignment/>
    </xf>
    <xf numFmtId="0" fontId="24" fillId="0" borderId="16" xfId="0" applyFont="1" applyBorder="1" applyAlignment="1">
      <alignment/>
    </xf>
    <xf numFmtId="0" fontId="20" fillId="0" borderId="16" xfId="0" applyFont="1" applyBorder="1" applyAlignment="1">
      <alignment/>
    </xf>
    <xf numFmtId="0" fontId="25" fillId="0" borderId="16" xfId="0" applyFont="1" applyBorder="1" applyAlignment="1">
      <alignment/>
    </xf>
    <xf numFmtId="2" fontId="25" fillId="0" borderId="16" xfId="0" applyNumberFormat="1" applyFont="1" applyBorder="1" applyAlignment="1">
      <alignment/>
    </xf>
    <xf numFmtId="0" fontId="25" fillId="33" borderId="16" xfId="0" applyFont="1" applyFill="1" applyBorder="1" applyAlignment="1">
      <alignment/>
    </xf>
    <xf numFmtId="0" fontId="20" fillId="33" borderId="16" xfId="0" applyFont="1" applyFill="1" applyBorder="1" applyAlignment="1">
      <alignment/>
    </xf>
    <xf numFmtId="2" fontId="25" fillId="33" borderId="16" xfId="0" applyNumberFormat="1" applyFont="1" applyFill="1" applyBorder="1" applyAlignment="1">
      <alignment/>
    </xf>
    <xf numFmtId="2" fontId="24" fillId="33" borderId="16" xfId="0" applyNumberFormat="1" applyFont="1" applyFill="1" applyBorder="1" applyAlignment="1">
      <alignment/>
    </xf>
    <xf numFmtId="2" fontId="20" fillId="0" borderId="16" xfId="0" applyNumberFormat="1" applyFont="1" applyBorder="1" applyAlignment="1">
      <alignment/>
    </xf>
    <xf numFmtId="0" fontId="24" fillId="33" borderId="16" xfId="0" applyFont="1" applyFill="1" applyBorder="1" applyAlignment="1">
      <alignment/>
    </xf>
    <xf numFmtId="2" fontId="20" fillId="33" borderId="16" xfId="0" applyNumberFormat="1" applyFont="1" applyFill="1" applyBorder="1" applyAlignment="1">
      <alignment/>
    </xf>
    <xf numFmtId="2" fontId="24" fillId="0" borderId="16" xfId="0" applyNumberFormat="1" applyFont="1" applyBorder="1" applyAlignment="1">
      <alignment/>
    </xf>
    <xf numFmtId="0" fontId="19" fillId="0" borderId="0" xfId="0" applyFont="1" applyAlignment="1">
      <alignment horizontal="left"/>
    </xf>
    <xf numFmtId="0" fontId="13" fillId="0" borderId="17" xfId="0" applyFont="1" applyBorder="1" applyAlignment="1">
      <alignment/>
    </xf>
    <xf numFmtId="0" fontId="3" fillId="0" borderId="17" xfId="0" applyFont="1" applyBorder="1" applyAlignment="1">
      <alignment/>
    </xf>
    <xf numFmtId="2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27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98" fillId="0" borderId="17" xfId="0" applyFont="1" applyBorder="1" applyAlignment="1">
      <alignment horizontal="right"/>
    </xf>
    <xf numFmtId="0" fontId="0" fillId="34" borderId="0" xfId="0" applyFont="1" applyFill="1" applyAlignment="1">
      <alignment/>
    </xf>
    <xf numFmtId="0" fontId="4" fillId="0" borderId="17" xfId="57" applyFont="1" applyBorder="1" applyAlignment="1">
      <alignment horizontal="left"/>
      <protection/>
    </xf>
    <xf numFmtId="2" fontId="99" fillId="0" borderId="17" xfId="0" applyNumberFormat="1" applyFont="1" applyBorder="1" applyAlignment="1">
      <alignment/>
    </xf>
    <xf numFmtId="2" fontId="0" fillId="34" borderId="0" xfId="0" applyNumberFormat="1" applyFont="1" applyFill="1" applyAlignment="1">
      <alignment/>
    </xf>
    <xf numFmtId="0" fontId="4" fillId="0" borderId="17" xfId="57" applyFont="1" applyBorder="1" applyAlignment="1">
      <alignment horizontal="left"/>
      <protection/>
    </xf>
    <xf numFmtId="2" fontId="2" fillId="34" borderId="0" xfId="0" applyNumberFormat="1" applyFont="1" applyFill="1" applyAlignment="1">
      <alignment/>
    </xf>
    <xf numFmtId="2" fontId="0" fillId="34" borderId="16" xfId="0" applyNumberFormat="1" applyFont="1" applyFill="1" applyBorder="1" applyAlignment="1">
      <alignment/>
    </xf>
    <xf numFmtId="2" fontId="0" fillId="0" borderId="16" xfId="0" applyNumberFormat="1" applyFont="1" applyBorder="1" applyAlignment="1">
      <alignment/>
    </xf>
    <xf numFmtId="0" fontId="0" fillId="33" borderId="16" xfId="0" applyFont="1" applyFill="1" applyBorder="1" applyAlignment="1">
      <alignment/>
    </xf>
    <xf numFmtId="2" fontId="4" fillId="0" borderId="17" xfId="0" applyNumberFormat="1" applyFont="1" applyBorder="1" applyAlignment="1">
      <alignment/>
    </xf>
    <xf numFmtId="2" fontId="99" fillId="0" borderId="17" xfId="0" applyNumberFormat="1" applyFont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6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2" fontId="3" fillId="0" borderId="17" xfId="0" applyNumberFormat="1" applyFont="1" applyBorder="1" applyAlignment="1">
      <alignment/>
    </xf>
    <xf numFmtId="0" fontId="4" fillId="0" borderId="0" xfId="57" applyFont="1" applyAlignment="1">
      <alignment horizontal="left"/>
      <protection/>
    </xf>
    <xf numFmtId="0" fontId="100" fillId="0" borderId="0" xfId="0" applyFont="1" applyAlignment="1">
      <alignment/>
    </xf>
    <xf numFmtId="2" fontId="11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2" fontId="9" fillId="0" borderId="0" xfId="0" applyNumberFormat="1" applyFont="1" applyAlignment="1">
      <alignment horizontal="right"/>
    </xf>
    <xf numFmtId="2" fontId="101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2" fontId="3" fillId="35" borderId="0" xfId="0" applyNumberFormat="1" applyFont="1" applyFill="1" applyAlignment="1">
      <alignment horizontal="right"/>
    </xf>
    <xf numFmtId="2" fontId="29" fillId="0" borderId="0" xfId="0" applyNumberFormat="1" applyFont="1" applyAlignment="1">
      <alignment horizontal="right"/>
    </xf>
    <xf numFmtId="2" fontId="4" fillId="34" borderId="0" xfId="0" applyNumberFormat="1" applyFont="1" applyFill="1" applyAlignment="1">
      <alignment/>
    </xf>
    <xf numFmtId="2" fontId="2" fillId="0" borderId="0" xfId="0" applyNumberFormat="1" applyFont="1" applyAlignment="1">
      <alignment horizontal="right"/>
    </xf>
    <xf numFmtId="2" fontId="30" fillId="0" borderId="10" xfId="0" applyNumberFormat="1" applyFont="1" applyBorder="1" applyAlignment="1">
      <alignment horizontal="right"/>
    </xf>
    <xf numFmtId="2" fontId="102" fillId="0" borderId="10" xfId="0" applyNumberFormat="1" applyFont="1" applyBorder="1" applyAlignment="1">
      <alignment/>
    </xf>
    <xf numFmtId="2" fontId="102" fillId="0" borderId="0" xfId="0" applyNumberFormat="1" applyFont="1" applyAlignment="1">
      <alignment horizontal="right"/>
    </xf>
    <xf numFmtId="2" fontId="102" fillId="0" borderId="0" xfId="0" applyNumberFormat="1" applyFont="1" applyAlignment="1">
      <alignment/>
    </xf>
    <xf numFmtId="0" fontId="102" fillId="0" borderId="0" xfId="0" applyFont="1" applyAlignment="1">
      <alignment/>
    </xf>
    <xf numFmtId="0" fontId="103" fillId="0" borderId="0" xfId="0" applyFont="1" applyAlignment="1">
      <alignment/>
    </xf>
    <xf numFmtId="0" fontId="102" fillId="0" borderId="0" xfId="0" applyFont="1" applyAlignment="1">
      <alignment/>
    </xf>
    <xf numFmtId="0" fontId="31" fillId="0" borderId="0" xfId="0" applyFont="1" applyAlignment="1">
      <alignment/>
    </xf>
    <xf numFmtId="17" fontId="0" fillId="0" borderId="0" xfId="0" applyNumberFormat="1" applyAlignment="1">
      <alignment/>
    </xf>
    <xf numFmtId="0" fontId="104" fillId="0" borderId="0" xfId="0" applyFont="1" applyAlignment="1">
      <alignment/>
    </xf>
    <xf numFmtId="15" fontId="5" fillId="0" borderId="0" xfId="0" applyNumberFormat="1" applyFont="1" applyAlignment="1" quotePrefix="1">
      <alignment/>
    </xf>
    <xf numFmtId="0" fontId="24" fillId="0" borderId="16" xfId="0" applyFont="1" applyBorder="1" applyAlignment="1">
      <alignment horizontal="center"/>
    </xf>
    <xf numFmtId="2" fontId="105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0" fontId="9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106" fillId="0" borderId="0" xfId="0" applyNumberFormat="1" applyFont="1" applyAlignment="1">
      <alignment horizontal="center"/>
    </xf>
    <xf numFmtId="0" fontId="3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1" fontId="2" fillId="0" borderId="18" xfId="0" applyNumberFormat="1" applyFont="1" applyBorder="1" applyAlignment="1" quotePrefix="1">
      <alignment horizontal="center"/>
    </xf>
    <xf numFmtId="1" fontId="0" fillId="0" borderId="14" xfId="0" applyNumberFormat="1" applyFont="1" applyBorder="1" applyAlignment="1">
      <alignment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2" fontId="106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34" fillId="0" borderId="0" xfId="0" applyFont="1" applyAlignment="1">
      <alignment/>
    </xf>
    <xf numFmtId="0" fontId="107" fillId="0" borderId="0" xfId="0" applyFont="1" applyAlignment="1">
      <alignment horizontal="right"/>
    </xf>
    <xf numFmtId="0" fontId="106" fillId="0" borderId="0" xfId="0" applyFont="1" applyAlignment="1">
      <alignment horizontal="right"/>
    </xf>
    <xf numFmtId="2" fontId="34" fillId="0" borderId="0" xfId="0" applyNumberFormat="1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34" fillId="0" borderId="0" xfId="0" applyFont="1" applyAlignment="1">
      <alignment horizontal="left"/>
    </xf>
    <xf numFmtId="0" fontId="106" fillId="0" borderId="0" xfId="0" applyFont="1" applyAlignment="1">
      <alignment horizontal="left"/>
    </xf>
    <xf numFmtId="2" fontId="106" fillId="0" borderId="0" xfId="0" applyNumberFormat="1" applyFont="1" applyAlignment="1">
      <alignment horizontal="left"/>
    </xf>
    <xf numFmtId="0" fontId="102" fillId="0" borderId="0" xfId="0" applyFont="1" applyAlignment="1">
      <alignment horizontal="left"/>
    </xf>
    <xf numFmtId="0" fontId="108" fillId="0" borderId="0" xfId="0" applyFont="1" applyAlignment="1">
      <alignment horizontal="left"/>
    </xf>
    <xf numFmtId="2" fontId="34" fillId="0" borderId="0" xfId="0" applyNumberFormat="1" applyFont="1" applyAlignment="1">
      <alignment horizontal="left"/>
    </xf>
    <xf numFmtId="0" fontId="34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10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34" fillId="0" borderId="0" xfId="0" applyNumberFormat="1" applyFont="1" applyAlignment="1" quotePrefix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1" fontId="0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97" fillId="0" borderId="14" xfId="0" applyFont="1" applyBorder="1" applyAlignment="1">
      <alignment/>
    </xf>
    <xf numFmtId="0" fontId="0" fillId="0" borderId="19" xfId="0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0" fontId="0" fillId="0" borderId="13" xfId="0" applyFont="1" applyBorder="1" applyAlignment="1">
      <alignment horizontal="right"/>
    </xf>
    <xf numFmtId="44" fontId="3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2" fontId="102" fillId="0" borderId="0" xfId="0" applyNumberFormat="1" applyFont="1" applyFill="1" applyAlignment="1">
      <alignment/>
    </xf>
    <xf numFmtId="2" fontId="10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3" fillId="35" borderId="0" xfId="0" applyNumberFormat="1" applyFont="1" applyFill="1" applyAlignment="1">
      <alignment/>
    </xf>
    <xf numFmtId="2" fontId="109" fillId="36" borderId="14" xfId="0" applyNumberFormat="1" applyFont="1" applyFill="1" applyBorder="1" applyAlignment="1">
      <alignment horizontal="right"/>
    </xf>
    <xf numFmtId="2" fontId="109" fillId="36" borderId="14" xfId="0" applyNumberFormat="1" applyFont="1" applyFill="1" applyBorder="1" applyAlignment="1">
      <alignment/>
    </xf>
    <xf numFmtId="2" fontId="28" fillId="36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02" fillId="0" borderId="0" xfId="0" applyFont="1" applyFill="1" applyAlignment="1">
      <alignment/>
    </xf>
    <xf numFmtId="2" fontId="3" fillId="37" borderId="0" xfId="0" applyNumberFormat="1" applyFont="1" applyFill="1" applyAlignment="1" quotePrefix="1">
      <alignment horizontal="right"/>
    </xf>
    <xf numFmtId="2" fontId="3" fillId="37" borderId="0" xfId="0" applyNumberFormat="1" applyFont="1" applyFill="1" applyAlignment="1">
      <alignment horizontal="right"/>
    </xf>
    <xf numFmtId="2" fontId="24" fillId="37" borderId="16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2" fontId="24" fillId="0" borderId="0" xfId="0" applyNumberFormat="1" applyFont="1" applyAlignment="1">
      <alignment/>
    </xf>
    <xf numFmtId="2" fontId="107" fillId="0" borderId="0" xfId="0" applyNumberFormat="1" applyFont="1" applyAlignment="1">
      <alignment/>
    </xf>
    <xf numFmtId="0" fontId="107" fillId="0" borderId="0" xfId="0" applyFont="1" applyAlignment="1">
      <alignment/>
    </xf>
    <xf numFmtId="2" fontId="24" fillId="0" borderId="20" xfId="0" applyNumberFormat="1" applyFont="1" applyFill="1" applyBorder="1" applyAlignment="1">
      <alignment/>
    </xf>
    <xf numFmtId="2" fontId="4" fillId="0" borderId="0" xfId="0" applyNumberFormat="1" applyFont="1" applyAlignment="1">
      <alignment horizontal="left"/>
    </xf>
    <xf numFmtId="0" fontId="0" fillId="38" borderId="0" xfId="0" applyFill="1" applyAlignment="1">
      <alignment/>
    </xf>
    <xf numFmtId="0" fontId="4" fillId="38" borderId="0" xfId="0" applyFont="1" applyFill="1" applyAlignment="1">
      <alignment/>
    </xf>
    <xf numFmtId="0" fontId="34" fillId="38" borderId="0" xfId="0" applyFont="1" applyFill="1" applyAlignment="1">
      <alignment/>
    </xf>
    <xf numFmtId="0" fontId="3" fillId="38" borderId="0" xfId="0" applyFont="1" applyFill="1" applyAlignment="1">
      <alignment/>
    </xf>
    <xf numFmtId="0" fontId="110" fillId="38" borderId="0" xfId="0" applyFont="1" applyFill="1" applyAlignment="1">
      <alignment/>
    </xf>
    <xf numFmtId="0" fontId="4" fillId="38" borderId="0" xfId="0" applyFont="1" applyFill="1" applyAlignment="1" quotePrefix="1">
      <alignment/>
    </xf>
    <xf numFmtId="17" fontId="4" fillId="38" borderId="0" xfId="0" applyNumberFormat="1" applyFont="1" applyFill="1" applyAlignment="1">
      <alignment/>
    </xf>
    <xf numFmtId="0" fontId="0" fillId="38" borderId="0" xfId="0" applyFont="1" applyFill="1" applyAlignment="1">
      <alignment/>
    </xf>
    <xf numFmtId="0" fontId="106" fillId="38" borderId="0" xfId="0" applyFont="1" applyFill="1" applyAlignment="1">
      <alignment/>
    </xf>
    <xf numFmtId="0" fontId="2" fillId="38" borderId="0" xfId="0" applyFont="1" applyFill="1" applyAlignment="1">
      <alignment/>
    </xf>
    <xf numFmtId="2" fontId="0" fillId="0" borderId="0" xfId="0" applyNumberFormat="1" applyAlignment="1">
      <alignment horizontal="right"/>
    </xf>
    <xf numFmtId="2" fontId="13" fillId="0" borderId="0" xfId="0" applyNumberFormat="1" applyFont="1" applyAlignment="1">
      <alignment horizontal="right"/>
    </xf>
    <xf numFmtId="2" fontId="96" fillId="0" borderId="0" xfId="0" applyNumberFormat="1" applyFont="1" applyAlignment="1">
      <alignment horizontal="right"/>
    </xf>
    <xf numFmtId="2" fontId="111" fillId="36" borderId="14" xfId="0" applyNumberFormat="1" applyFont="1" applyFill="1" applyBorder="1" applyAlignment="1">
      <alignment horizontal="right"/>
    </xf>
    <xf numFmtId="2" fontId="111" fillId="36" borderId="14" xfId="0" applyNumberFormat="1" applyFont="1" applyFill="1" applyBorder="1" applyAlignment="1">
      <alignment/>
    </xf>
    <xf numFmtId="170" fontId="0" fillId="0" borderId="0" xfId="0" applyNumberFormat="1" applyAlignment="1">
      <alignment/>
    </xf>
    <xf numFmtId="170" fontId="73" fillId="0" borderId="0" xfId="0" applyNumberFormat="1" applyFont="1" applyAlignment="1">
      <alignment/>
    </xf>
    <xf numFmtId="2" fontId="28" fillId="39" borderId="0" xfId="0" applyNumberFormat="1" applyFont="1" applyFill="1" applyBorder="1" applyAlignment="1">
      <alignment horizontal="center"/>
    </xf>
    <xf numFmtId="2" fontId="109" fillId="39" borderId="0" xfId="0" applyNumberFormat="1" applyFont="1" applyFill="1" applyBorder="1" applyAlignment="1">
      <alignment/>
    </xf>
    <xf numFmtId="2" fontId="28" fillId="16" borderId="0" xfId="0" applyNumberFormat="1" applyFont="1" applyFill="1" applyBorder="1" applyAlignment="1">
      <alignment horizontal="center"/>
    </xf>
    <xf numFmtId="2" fontId="109" fillId="16" borderId="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17" fontId="4" fillId="0" borderId="0" xfId="0" applyNumberFormat="1" applyFont="1" applyAlignment="1" quotePrefix="1">
      <alignment horizontal="right"/>
    </xf>
    <xf numFmtId="0" fontId="38" fillId="0" borderId="0" xfId="0" applyFont="1" applyAlignment="1">
      <alignment/>
    </xf>
    <xf numFmtId="2" fontId="112" fillId="0" borderId="0" xfId="0" applyNumberFormat="1" applyFont="1" applyAlignment="1">
      <alignment horizontal="right"/>
    </xf>
    <xf numFmtId="0" fontId="4" fillId="0" borderId="0" xfId="0" applyFont="1" applyAlignment="1" quotePrefix="1">
      <alignment horizontal="right"/>
    </xf>
    <xf numFmtId="0" fontId="111" fillId="36" borderId="14" xfId="0" applyFont="1" applyFill="1" applyBorder="1" applyAlignment="1">
      <alignment/>
    </xf>
    <xf numFmtId="2" fontId="3" fillId="0" borderId="0" xfId="0" applyNumberFormat="1" applyFont="1" applyAlignment="1" quotePrefix="1">
      <alignment horizontal="center"/>
    </xf>
    <xf numFmtId="2" fontId="3" fillId="0" borderId="0" xfId="0" applyNumberFormat="1" applyFont="1" applyAlignment="1">
      <alignment horizontal="center"/>
    </xf>
    <xf numFmtId="2" fontId="113" fillId="0" borderId="0" xfId="0" applyNumberFormat="1" applyFont="1" applyAlignment="1">
      <alignment/>
    </xf>
    <xf numFmtId="0" fontId="35" fillId="0" borderId="10" xfId="0" applyFont="1" applyBorder="1" applyAlignment="1">
      <alignment/>
    </xf>
    <xf numFmtId="2" fontId="3" fillId="0" borderId="0" xfId="0" applyNumberFormat="1" applyFont="1" applyAlignment="1" quotePrefix="1">
      <alignment horizontal="right"/>
    </xf>
    <xf numFmtId="0" fontId="4" fillId="34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ill="1" applyAlignment="1">
      <alignment/>
    </xf>
    <xf numFmtId="2" fontId="39" fillId="34" borderId="0" xfId="0" applyNumberFormat="1" applyFont="1" applyFill="1" applyAlignment="1">
      <alignment/>
    </xf>
    <xf numFmtId="0" fontId="39" fillId="34" borderId="0" xfId="0" applyFont="1" applyFill="1" applyAlignment="1">
      <alignment horizontal="right"/>
    </xf>
    <xf numFmtId="0" fontId="19" fillId="0" borderId="0" xfId="0" applyFont="1" applyAlignment="1">
      <alignment/>
    </xf>
    <xf numFmtId="2" fontId="37" fillId="0" borderId="0" xfId="0" applyNumberFormat="1" applyFont="1" applyAlignment="1">
      <alignment/>
    </xf>
    <xf numFmtId="0" fontId="4" fillId="0" borderId="16" xfId="57" applyFont="1" applyBorder="1" applyAlignment="1">
      <alignment horizontal="left"/>
      <protection/>
    </xf>
    <xf numFmtId="2" fontId="37" fillId="0" borderId="0" xfId="0" applyNumberFormat="1" applyFont="1" applyAlignment="1">
      <alignment horizontal="right"/>
    </xf>
    <xf numFmtId="0" fontId="40" fillId="34" borderId="0" xfId="0" applyFont="1" applyFill="1" applyAlignment="1">
      <alignment/>
    </xf>
    <xf numFmtId="2" fontId="40" fillId="34" borderId="0" xfId="0" applyNumberFormat="1" applyFont="1" applyFill="1" applyAlignment="1">
      <alignment/>
    </xf>
    <xf numFmtId="2" fontId="3" fillId="34" borderId="0" xfId="0" applyNumberFormat="1" applyFont="1" applyFill="1" applyAlignment="1">
      <alignment/>
    </xf>
    <xf numFmtId="49" fontId="3" fillId="0" borderId="0" xfId="0" applyNumberFormat="1" applyFont="1" applyAlignment="1">
      <alignment horizontal="right"/>
    </xf>
    <xf numFmtId="0" fontId="39" fillId="0" borderId="0" xfId="0" applyFont="1" applyAlignment="1">
      <alignment/>
    </xf>
    <xf numFmtId="2" fontId="31" fillId="0" borderId="0" xfId="0" applyNumberFormat="1" applyFont="1" applyAlignment="1">
      <alignment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/>
    </xf>
    <xf numFmtId="0" fontId="41" fillId="0" borderId="10" xfId="0" applyFont="1" applyBorder="1" applyAlignment="1">
      <alignment/>
    </xf>
    <xf numFmtId="0" fontId="31" fillId="0" borderId="10" xfId="0" applyFont="1" applyBorder="1" applyAlignment="1">
      <alignment/>
    </xf>
    <xf numFmtId="2" fontId="3" fillId="0" borderId="0" xfId="0" applyNumberFormat="1" applyFont="1" applyFill="1" applyAlignment="1">
      <alignment/>
    </xf>
    <xf numFmtId="2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2" fontId="108" fillId="0" borderId="0" xfId="0" applyNumberFormat="1" applyFont="1" applyAlignment="1">
      <alignment/>
    </xf>
    <xf numFmtId="2" fontId="3" fillId="39" borderId="0" xfId="0" applyNumberFormat="1" applyFont="1" applyFill="1" applyAlignment="1">
      <alignment/>
    </xf>
    <xf numFmtId="2" fontId="4" fillId="0" borderId="0" xfId="0" applyNumberFormat="1" applyFont="1" applyAlignment="1" quotePrefix="1">
      <alignment horizontal="right"/>
    </xf>
    <xf numFmtId="0" fontId="4" fillId="0" borderId="0" xfId="57" applyFont="1" applyFill="1" applyBorder="1" applyAlignment="1">
      <alignment horizontal="left"/>
      <protection/>
    </xf>
    <xf numFmtId="2" fontId="13" fillId="0" borderId="0" xfId="0" applyNumberFormat="1" applyFont="1" applyAlignment="1" quotePrefix="1">
      <alignment/>
    </xf>
    <xf numFmtId="2" fontId="13" fillId="0" borderId="0" xfId="0" applyNumberFormat="1" applyFont="1" applyAlignment="1" quotePrefix="1">
      <alignment horizontal="right"/>
    </xf>
    <xf numFmtId="0" fontId="3" fillId="0" borderId="0" xfId="0" applyFont="1" applyAlignment="1" quotePrefix="1">
      <alignment/>
    </xf>
    <xf numFmtId="0" fontId="97" fillId="0" borderId="13" xfId="0" applyFont="1" applyBorder="1" applyAlignment="1">
      <alignment/>
    </xf>
    <xf numFmtId="0" fontId="102" fillId="0" borderId="13" xfId="0" applyFont="1" applyBorder="1" applyAlignment="1">
      <alignment/>
    </xf>
    <xf numFmtId="0" fontId="97" fillId="0" borderId="15" xfId="0" applyFont="1" applyBorder="1" applyAlignment="1">
      <alignment/>
    </xf>
    <xf numFmtId="2" fontId="97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07" fillId="0" borderId="16" xfId="57" applyFont="1" applyBorder="1" applyAlignment="1">
      <alignment horizontal="left"/>
      <protection/>
    </xf>
    <xf numFmtId="2" fontId="24" fillId="0" borderId="20" xfId="0" applyNumberFormat="1" applyFont="1" applyBorder="1" applyAlignment="1">
      <alignment/>
    </xf>
    <xf numFmtId="0" fontId="108" fillId="0" borderId="0" xfId="0" applyFont="1" applyAlignment="1">
      <alignment/>
    </xf>
    <xf numFmtId="0" fontId="108" fillId="0" borderId="16" xfId="0" applyFont="1" applyBorder="1" applyAlignment="1">
      <alignment/>
    </xf>
    <xf numFmtId="0" fontId="102" fillId="0" borderId="10" xfId="0" applyFont="1" applyBorder="1" applyAlignment="1">
      <alignment/>
    </xf>
    <xf numFmtId="2" fontId="3" fillId="40" borderId="0" xfId="0" applyNumberFormat="1" applyFont="1" applyFill="1" applyAlignment="1">
      <alignment/>
    </xf>
    <xf numFmtId="0" fontId="108" fillId="0" borderId="16" xfId="57" applyFont="1" applyBorder="1" applyAlignment="1">
      <alignment horizontal="left"/>
      <protection/>
    </xf>
    <xf numFmtId="0" fontId="108" fillId="0" borderId="20" xfId="57" applyFont="1" applyFill="1" applyBorder="1" applyAlignment="1">
      <alignment horizontal="left"/>
      <protection/>
    </xf>
    <xf numFmtId="2" fontId="114" fillId="0" borderId="0" xfId="0" applyNumberFormat="1" applyFont="1" applyAlignment="1">
      <alignment/>
    </xf>
    <xf numFmtId="2" fontId="108" fillId="0" borderId="0" xfId="0" applyNumberFormat="1" applyFont="1" applyAlignment="1" quotePrefix="1">
      <alignment horizontal="right"/>
    </xf>
    <xf numFmtId="2" fontId="28" fillId="36" borderId="0" xfId="0" applyNumberFormat="1" applyFont="1" applyFill="1" applyBorder="1" applyAlignment="1">
      <alignment horizontal="center"/>
    </xf>
    <xf numFmtId="2" fontId="109" fillId="36" borderId="0" xfId="0" applyNumberFormat="1" applyFont="1" applyFill="1" applyBorder="1" applyAlignment="1">
      <alignment/>
    </xf>
    <xf numFmtId="2" fontId="108" fillId="4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2" fontId="24" fillId="0" borderId="21" xfId="0" applyNumberFormat="1" applyFont="1" applyBorder="1" applyAlignment="1">
      <alignment/>
    </xf>
    <xf numFmtId="0" fontId="24" fillId="0" borderId="22" xfId="0" applyFont="1" applyBorder="1" applyAlignment="1">
      <alignment/>
    </xf>
    <xf numFmtId="0" fontId="25" fillId="0" borderId="22" xfId="0" applyFont="1" applyBorder="1" applyAlignment="1">
      <alignment/>
    </xf>
    <xf numFmtId="0" fontId="20" fillId="0" borderId="22" xfId="57" applyFont="1" applyBorder="1" applyAlignment="1">
      <alignment horizontal="left"/>
      <protection/>
    </xf>
    <xf numFmtId="2" fontId="24" fillId="0" borderId="22" xfId="0" applyNumberFormat="1" applyFont="1" applyBorder="1" applyAlignment="1">
      <alignment/>
    </xf>
    <xf numFmtId="2" fontId="115" fillId="0" borderId="22" xfId="0" applyNumberFormat="1" applyFont="1" applyBorder="1" applyAlignment="1">
      <alignment/>
    </xf>
    <xf numFmtId="0" fontId="20" fillId="0" borderId="22" xfId="0" applyFont="1" applyBorder="1" applyAlignment="1">
      <alignment/>
    </xf>
    <xf numFmtId="2" fontId="24" fillId="0" borderId="22" xfId="0" applyNumberFormat="1" applyFont="1" applyFill="1" applyBorder="1" applyAlignment="1">
      <alignment/>
    </xf>
    <xf numFmtId="2" fontId="20" fillId="0" borderId="22" xfId="0" applyNumberFormat="1" applyFont="1" applyBorder="1" applyAlignment="1">
      <alignment/>
    </xf>
    <xf numFmtId="0" fontId="25" fillId="33" borderId="22" xfId="0" applyFont="1" applyFill="1" applyBorder="1" applyAlignment="1">
      <alignment/>
    </xf>
    <xf numFmtId="0" fontId="24" fillId="33" borderId="22" xfId="0" applyFont="1" applyFill="1" applyBorder="1" applyAlignment="1">
      <alignment/>
    </xf>
    <xf numFmtId="2" fontId="25" fillId="33" borderId="22" xfId="0" applyNumberFormat="1" applyFont="1" applyFill="1" applyBorder="1" applyAlignment="1">
      <alignment/>
    </xf>
    <xf numFmtId="2" fontId="116" fillId="0" borderId="22" xfId="0" applyNumberFormat="1" applyFont="1" applyBorder="1" applyAlignment="1">
      <alignment/>
    </xf>
    <xf numFmtId="2" fontId="116" fillId="0" borderId="22" xfId="0" applyNumberFormat="1" applyFont="1" applyFill="1" applyBorder="1" applyAlignment="1">
      <alignment/>
    </xf>
    <xf numFmtId="0" fontId="24" fillId="0" borderId="22" xfId="0" applyFont="1" applyBorder="1" applyAlignment="1">
      <alignment horizontal="center"/>
    </xf>
    <xf numFmtId="2" fontId="116" fillId="0" borderId="22" xfId="0" applyNumberFormat="1" applyFont="1" applyBorder="1" applyAlignment="1">
      <alignment horizontal="center"/>
    </xf>
    <xf numFmtId="2" fontId="24" fillId="0" borderId="22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22" xfId="0" applyFont="1" applyFill="1" applyBorder="1" applyAlignment="1">
      <alignment horizontal="center"/>
    </xf>
    <xf numFmtId="2" fontId="24" fillId="0" borderId="22" xfId="0" applyNumberFormat="1" applyFont="1" applyBorder="1" applyAlignment="1" quotePrefix="1">
      <alignment horizontal="center"/>
    </xf>
    <xf numFmtId="0" fontId="20" fillId="0" borderId="22" xfId="0" applyFont="1" applyFill="1" applyBorder="1" applyAlignment="1">
      <alignment/>
    </xf>
    <xf numFmtId="0" fontId="24" fillId="0" borderId="0" xfId="0" applyFont="1" applyAlignment="1">
      <alignment/>
    </xf>
    <xf numFmtId="6" fontId="24" fillId="0" borderId="22" xfId="0" applyNumberFormat="1" applyFont="1" applyBorder="1" applyAlignment="1">
      <alignment/>
    </xf>
    <xf numFmtId="6" fontId="115" fillId="0" borderId="0" xfId="0" applyNumberFormat="1" applyFont="1" applyAlignment="1">
      <alignment/>
    </xf>
    <xf numFmtId="0" fontId="42" fillId="0" borderId="0" xfId="0" applyFont="1" applyAlignment="1">
      <alignment/>
    </xf>
    <xf numFmtId="2" fontId="116" fillId="0" borderId="0" xfId="0" applyNumberFormat="1" applyFont="1" applyAlignment="1">
      <alignment/>
    </xf>
    <xf numFmtId="0" fontId="116" fillId="0" borderId="0" xfId="0" applyFont="1" applyAlignment="1">
      <alignment/>
    </xf>
    <xf numFmtId="2" fontId="24" fillId="0" borderId="23" xfId="0" applyNumberFormat="1" applyFont="1" applyBorder="1" applyAlignment="1">
      <alignment/>
    </xf>
    <xf numFmtId="0" fontId="20" fillId="0" borderId="0" xfId="0" applyFont="1" applyFill="1" applyAlignment="1">
      <alignment/>
    </xf>
    <xf numFmtId="0" fontId="24" fillId="0" borderId="22" xfId="0" applyFont="1" applyFill="1" applyBorder="1" applyAlignment="1">
      <alignment/>
    </xf>
    <xf numFmtId="2" fontId="26" fillId="0" borderId="22" xfId="0" applyNumberFormat="1" applyFont="1" applyBorder="1" applyAlignment="1">
      <alignment/>
    </xf>
    <xf numFmtId="2" fontId="20" fillId="0" borderId="23" xfId="0" applyNumberFormat="1" applyFont="1" applyBorder="1" applyAlignment="1">
      <alignment horizontal="right"/>
    </xf>
    <xf numFmtId="2" fontId="116" fillId="0" borderId="0" xfId="0" applyNumberFormat="1" applyFont="1" applyBorder="1" applyAlignment="1">
      <alignment/>
    </xf>
    <xf numFmtId="0" fontId="24" fillId="0" borderId="23" xfId="0" applyFont="1" applyBorder="1" applyAlignment="1">
      <alignment/>
    </xf>
    <xf numFmtId="0" fontId="25" fillId="0" borderId="23" xfId="0" applyFont="1" applyBorder="1" applyAlignment="1">
      <alignment/>
    </xf>
    <xf numFmtId="0" fontId="20" fillId="0" borderId="23" xfId="0" applyFont="1" applyBorder="1" applyAlignment="1">
      <alignment/>
    </xf>
    <xf numFmtId="2" fontId="26" fillId="0" borderId="0" xfId="0" applyNumberFormat="1" applyFont="1" applyAlignment="1">
      <alignment/>
    </xf>
    <xf numFmtId="0" fontId="25" fillId="0" borderId="0" xfId="0" applyFont="1" applyAlignment="1">
      <alignment/>
    </xf>
    <xf numFmtId="2" fontId="25" fillId="0" borderId="0" xfId="0" applyNumberFormat="1" applyFont="1" applyAlignment="1">
      <alignment/>
    </xf>
    <xf numFmtId="2" fontId="20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2" fontId="25" fillId="0" borderId="0" xfId="0" applyNumberFormat="1" applyFont="1" applyAlignment="1">
      <alignment horizontal="center"/>
    </xf>
    <xf numFmtId="2" fontId="116" fillId="0" borderId="0" xfId="0" applyNumberFormat="1" applyFont="1" applyAlignment="1">
      <alignment horizontal="center"/>
    </xf>
    <xf numFmtId="2" fontId="24" fillId="0" borderId="22" xfId="0" applyNumberFormat="1" applyFont="1" applyBorder="1" applyAlignment="1">
      <alignment horizontal="right"/>
    </xf>
    <xf numFmtId="2" fontId="4" fillId="0" borderId="0" xfId="0" applyNumberFormat="1" applyFont="1" applyFill="1" applyAlignment="1">
      <alignment/>
    </xf>
    <xf numFmtId="0" fontId="73" fillId="0" borderId="0" xfId="0" applyFont="1" applyAlignment="1">
      <alignment/>
    </xf>
    <xf numFmtId="2" fontId="24" fillId="0" borderId="0" xfId="0" applyNumberFormat="1" applyFont="1" applyFill="1" applyBorder="1" applyAlignment="1">
      <alignment/>
    </xf>
    <xf numFmtId="1" fontId="43" fillId="0" borderId="14" xfId="0" applyNumberFormat="1" applyFont="1" applyBorder="1" applyAlignment="1">
      <alignment/>
    </xf>
    <xf numFmtId="0" fontId="43" fillId="0" borderId="14" xfId="0" applyNumberFormat="1" applyFont="1" applyBorder="1" applyAlignment="1">
      <alignment/>
    </xf>
    <xf numFmtId="2" fontId="34" fillId="0" borderId="0" xfId="0" applyNumberFormat="1" applyFont="1" applyAlignment="1">
      <alignment horizontal="right"/>
    </xf>
    <xf numFmtId="2" fontId="38" fillId="0" borderId="0" xfId="0" applyNumberFormat="1" applyFont="1" applyAlignment="1">
      <alignment horizontal="right"/>
    </xf>
    <xf numFmtId="0" fontId="0" fillId="37" borderId="0" xfId="0" applyFill="1" applyAlignment="1">
      <alignment/>
    </xf>
    <xf numFmtId="0" fontId="41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107" fillId="0" borderId="20" xfId="57" applyFont="1" applyFill="1" applyBorder="1" applyAlignment="1">
      <alignment horizontal="left"/>
      <protection/>
    </xf>
    <xf numFmtId="2" fontId="117" fillId="0" borderId="0" xfId="0" applyNumberFormat="1" applyFont="1" applyAlignment="1">
      <alignment/>
    </xf>
    <xf numFmtId="2" fontId="107" fillId="0" borderId="0" xfId="0" applyNumberFormat="1" applyFont="1" applyAlignment="1" quotePrefix="1">
      <alignment horizontal="right"/>
    </xf>
    <xf numFmtId="0" fontId="20" fillId="34" borderId="22" xfId="0" applyFont="1" applyFill="1" applyBorder="1" applyAlignment="1">
      <alignment/>
    </xf>
    <xf numFmtId="2" fontId="0" fillId="37" borderId="0" xfId="0" applyNumberFormat="1" applyFill="1" applyAlignment="1">
      <alignment/>
    </xf>
    <xf numFmtId="1" fontId="2" fillId="0" borderId="13" xfId="0" applyNumberFormat="1" applyFont="1" applyBorder="1" applyAlignment="1">
      <alignment horizontal="right"/>
    </xf>
    <xf numFmtId="2" fontId="0" fillId="0" borderId="0" xfId="0" applyNumberFormat="1" applyAlignment="1">
      <alignment horizontal="left"/>
    </xf>
    <xf numFmtId="2" fontId="5" fillId="0" borderId="0" xfId="0" applyNumberFormat="1" applyFont="1" applyFill="1" applyBorder="1" applyAlignment="1">
      <alignment/>
    </xf>
    <xf numFmtId="0" fontId="0" fillId="0" borderId="24" xfId="0" applyFont="1" applyBorder="1" applyAlignment="1">
      <alignment/>
    </xf>
    <xf numFmtId="1" fontId="0" fillId="0" borderId="14" xfId="0" applyNumberFormat="1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2" fillId="0" borderId="10" xfId="0" applyFon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10" xfId="57" applyFont="1" applyBorder="1" applyAlignment="1">
      <alignment horizontal="left"/>
      <protection/>
    </xf>
    <xf numFmtId="0" fontId="0" fillId="0" borderId="10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173" fontId="2" fillId="0" borderId="13" xfId="0" applyNumberFormat="1" applyFont="1" applyBorder="1" applyAlignment="1">
      <alignment horizontal="right"/>
    </xf>
    <xf numFmtId="173" fontId="97" fillId="0" borderId="13" xfId="0" applyNumberFormat="1" applyFont="1" applyBorder="1" applyAlignment="1">
      <alignment horizontal="right"/>
    </xf>
    <xf numFmtId="173" fontId="0" fillId="0" borderId="14" xfId="0" applyNumberFormat="1" applyFont="1" applyBorder="1" applyAlignment="1">
      <alignment horizontal="right"/>
    </xf>
    <xf numFmtId="173" fontId="97" fillId="0" borderId="14" xfId="0" applyNumberFormat="1" applyFont="1" applyBorder="1" applyAlignment="1">
      <alignment horizontal="right"/>
    </xf>
    <xf numFmtId="173" fontId="0" fillId="0" borderId="14" xfId="57" applyNumberFormat="1" applyFont="1" applyBorder="1" applyAlignment="1">
      <alignment horizontal="right"/>
      <protection/>
    </xf>
    <xf numFmtId="173" fontId="0" fillId="0" borderId="14" xfId="0" applyNumberFormat="1" applyFont="1" applyFill="1" applyBorder="1" applyAlignment="1">
      <alignment horizontal="right"/>
    </xf>
    <xf numFmtId="173" fontId="2" fillId="0" borderId="14" xfId="0" applyNumberFormat="1" applyFont="1" applyBorder="1" applyAlignment="1">
      <alignment horizontal="right"/>
    </xf>
    <xf numFmtId="173" fontId="0" fillId="0" borderId="14" xfId="0" applyNumberFormat="1" applyBorder="1" applyAlignment="1">
      <alignment horizontal="right"/>
    </xf>
    <xf numFmtId="173" fontId="0" fillId="0" borderId="10" xfId="0" applyNumberFormat="1" applyBorder="1" applyAlignment="1">
      <alignment horizontal="right"/>
    </xf>
    <xf numFmtId="173" fontId="97" fillId="0" borderId="15" xfId="0" applyNumberFormat="1" applyFont="1" applyBorder="1" applyAlignment="1">
      <alignment horizontal="right"/>
    </xf>
    <xf numFmtId="173" fontId="0" fillId="0" borderId="0" xfId="0" applyNumberFormat="1" applyAlignment="1">
      <alignment horizontal="right"/>
    </xf>
    <xf numFmtId="173" fontId="0" fillId="0" borderId="25" xfId="0" applyNumberFormat="1" applyBorder="1" applyAlignment="1">
      <alignment horizontal="right"/>
    </xf>
    <xf numFmtId="0" fontId="0" fillId="0" borderId="0" xfId="0" applyFont="1" applyAlignment="1">
      <alignment horizontal="right"/>
    </xf>
    <xf numFmtId="0" fontId="36" fillId="0" borderId="13" xfId="0" applyFont="1" applyBorder="1" applyAlignment="1">
      <alignment/>
    </xf>
    <xf numFmtId="173" fontId="0" fillId="0" borderId="0" xfId="0" applyNumberForma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26" xfId="0" applyFont="1" applyBorder="1" applyAlignment="1">
      <alignment/>
    </xf>
    <xf numFmtId="1" fontId="2" fillId="0" borderId="14" xfId="0" applyNumberFormat="1" applyFont="1" applyBorder="1" applyAlignment="1" quotePrefix="1">
      <alignment horizontal="center"/>
    </xf>
    <xf numFmtId="173" fontId="2" fillId="0" borderId="18" xfId="0" applyNumberFormat="1" applyFont="1" applyBorder="1" applyAlignment="1">
      <alignment horizontal="right"/>
    </xf>
    <xf numFmtId="0" fontId="2" fillId="0" borderId="10" xfId="57" applyFont="1" applyBorder="1" applyAlignment="1">
      <alignment horizontal="left"/>
      <protection/>
    </xf>
    <xf numFmtId="173" fontId="2" fillId="0" borderId="14" xfId="57" applyNumberFormat="1" applyFont="1" applyBorder="1" applyAlignment="1">
      <alignment horizontal="right"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6" fillId="0" borderId="14" xfId="0" applyFont="1" applyBorder="1" applyAlignment="1">
      <alignment/>
    </xf>
    <xf numFmtId="174" fontId="97" fillId="0" borderId="14" xfId="0" applyNumberFormat="1" applyFont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2" fillId="0" borderId="18" xfId="0" applyNumberFormat="1" applyFont="1" applyFill="1" applyBorder="1" applyAlignment="1" quotePrefix="1">
      <alignment horizontal="center"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flow02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gdalen%20PC\Dropbox\Finance\Finance%2021-22\Complete%20Monthly\Receipts%20and%20Payments%2021-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gdalen%20PC\Dropbox\Finance\Finance%2021-22\Allotment%20rent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get figures "/>
      <sheetName val="Payments"/>
      <sheetName val="Receipts"/>
      <sheetName val="Restricted Funds"/>
    </sheetNames>
    <sheetDataSet>
      <sheetData sheetId="1">
        <row r="102">
          <cell r="A102">
            <v>400.14</v>
          </cell>
          <cell r="B102">
            <v>115.62</v>
          </cell>
          <cell r="C102">
            <v>1574.6599999999999</v>
          </cell>
          <cell r="D102">
            <v>200</v>
          </cell>
          <cell r="E102">
            <v>6154.959999999999</v>
          </cell>
          <cell r="G102">
            <v>344.14</v>
          </cell>
          <cell r="H102">
            <v>370.73</v>
          </cell>
          <cell r="I102">
            <v>873.15</v>
          </cell>
          <cell r="J102">
            <v>604.83</v>
          </cell>
          <cell r="K102">
            <v>256.8</v>
          </cell>
          <cell r="M102">
            <v>613.29</v>
          </cell>
          <cell r="N102">
            <v>355.21000000000004</v>
          </cell>
          <cell r="P102">
            <v>150</v>
          </cell>
          <cell r="Q102">
            <v>1721.0400000000002</v>
          </cell>
          <cell r="R102">
            <v>3147.64</v>
          </cell>
          <cell r="S102">
            <v>100</v>
          </cell>
          <cell r="T102">
            <v>5938.1799999999985</v>
          </cell>
          <cell r="U102">
            <v>596.24</v>
          </cell>
          <cell r="V102">
            <v>135</v>
          </cell>
          <cell r="W102">
            <v>170</v>
          </cell>
          <cell r="X102">
            <v>3380</v>
          </cell>
          <cell r="Y102">
            <v>3492</v>
          </cell>
          <cell r="Z102">
            <v>3081.4099999999994</v>
          </cell>
          <cell r="AA102">
            <v>33775.03999999999</v>
          </cell>
        </row>
      </sheetData>
      <sheetData sheetId="2">
        <row r="3">
          <cell r="G3">
            <v>186</v>
          </cell>
          <cell r="K3">
            <v>15500</v>
          </cell>
        </row>
        <row r="24">
          <cell r="R24">
            <v>26678.43</v>
          </cell>
        </row>
        <row r="25">
          <cell r="B25">
            <v>309.15</v>
          </cell>
          <cell r="C25">
            <v>2738.16</v>
          </cell>
          <cell r="D25">
            <v>1980</v>
          </cell>
          <cell r="H25">
            <v>10.11</v>
          </cell>
          <cell r="K25">
            <v>15500</v>
          </cell>
          <cell r="L25">
            <v>2363.01</v>
          </cell>
          <cell r="M25">
            <v>26678.43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4 rental year "/>
      <sheetName val="2023 rental year "/>
      <sheetName val="2022 rental year"/>
      <sheetName val="2021 rental year"/>
      <sheetName val="2020 rental year"/>
      <sheetName val="2019 rental year"/>
      <sheetName val="2018 rental year"/>
    </sheetNames>
    <sheetDataSet>
      <sheetData sheetId="2">
        <row r="23">
          <cell r="E23">
            <v>3046.82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0">
      <selection activeCell="L15" sqref="L15"/>
    </sheetView>
  </sheetViews>
  <sheetFormatPr defaultColWidth="9.140625" defaultRowHeight="12.75"/>
  <sheetData>
    <row r="1" spans="1:8" ht="15">
      <c r="A1" s="72" t="s">
        <v>141</v>
      </c>
      <c r="B1" s="73"/>
      <c r="C1" s="74"/>
      <c r="D1" s="75"/>
      <c r="E1" s="75"/>
      <c r="F1" s="76"/>
      <c r="G1" s="77"/>
      <c r="H1" s="77"/>
    </row>
    <row r="2" spans="1:8" ht="15">
      <c r="A2" s="72"/>
      <c r="B2" s="73"/>
      <c r="C2" s="74"/>
      <c r="D2" s="75"/>
      <c r="E2" s="75"/>
      <c r="F2" s="76"/>
      <c r="G2" s="77"/>
      <c r="H2" s="77"/>
    </row>
    <row r="3" spans="1:8" ht="15">
      <c r="A3" s="72"/>
      <c r="B3" s="73"/>
      <c r="C3" s="74"/>
      <c r="D3" s="75"/>
      <c r="E3" s="75"/>
      <c r="F3" s="76"/>
      <c r="G3" s="77"/>
      <c r="H3" s="77"/>
    </row>
    <row r="4" spans="1:8" ht="15">
      <c r="A4" s="72"/>
      <c r="B4" s="73"/>
      <c r="C4" s="74"/>
      <c r="D4" s="75"/>
      <c r="E4" s="75"/>
      <c r="F4" s="76"/>
      <c r="G4" s="77"/>
      <c r="H4" s="77"/>
    </row>
    <row r="5" spans="1:8" ht="15">
      <c r="A5" s="78"/>
      <c r="B5" s="79"/>
      <c r="C5" s="73"/>
      <c r="D5" s="80"/>
      <c r="E5" s="81"/>
      <c r="F5" s="82"/>
      <c r="G5" s="77"/>
      <c r="H5" s="77"/>
    </row>
    <row r="6" spans="1:8" ht="15">
      <c r="A6" s="78"/>
      <c r="B6" s="79"/>
      <c r="C6" s="73"/>
      <c r="D6" s="80"/>
      <c r="E6" s="81"/>
      <c r="F6" s="82"/>
      <c r="G6" s="83" t="s">
        <v>142</v>
      </c>
      <c r="H6" s="1"/>
    </row>
    <row r="7" spans="1:8" ht="15">
      <c r="A7" s="78">
        <v>1</v>
      </c>
      <c r="B7" s="84" t="s">
        <v>108</v>
      </c>
      <c r="C7" s="74"/>
      <c r="D7" s="74"/>
      <c r="E7" s="74"/>
      <c r="F7" s="85"/>
      <c r="G7" s="86">
        <v>400</v>
      </c>
      <c r="H7" s="1"/>
    </row>
    <row r="8" spans="1:8" ht="15">
      <c r="A8" s="78">
        <v>2</v>
      </c>
      <c r="B8" s="84" t="s">
        <v>120</v>
      </c>
      <c r="C8" s="74"/>
      <c r="D8" s="74"/>
      <c r="E8" s="74"/>
      <c r="F8" s="85"/>
      <c r="G8" s="86">
        <v>2000</v>
      </c>
      <c r="H8" s="1" t="s">
        <v>143</v>
      </c>
    </row>
    <row r="9" spans="1:8" ht="15">
      <c r="A9" s="78">
        <v>3</v>
      </c>
      <c r="B9" s="84" t="s">
        <v>121</v>
      </c>
      <c r="C9" s="74"/>
      <c r="D9" s="74"/>
      <c r="E9" s="74"/>
      <c r="F9" s="85"/>
      <c r="G9" s="86">
        <v>300</v>
      </c>
      <c r="H9" s="1"/>
    </row>
    <row r="10" spans="1:8" ht="15">
      <c r="A10" s="78">
        <v>4</v>
      </c>
      <c r="B10" s="84" t="s">
        <v>122</v>
      </c>
      <c r="C10" s="74"/>
      <c r="D10" s="74"/>
      <c r="E10" s="74"/>
      <c r="F10" s="85"/>
      <c r="G10" s="86">
        <v>2600</v>
      </c>
      <c r="H10" s="1"/>
    </row>
    <row r="11" spans="1:8" ht="15">
      <c r="A11" s="78">
        <v>5</v>
      </c>
      <c r="B11" s="87" t="s">
        <v>109</v>
      </c>
      <c r="C11" s="74"/>
      <c r="D11" s="74"/>
      <c r="E11" s="74"/>
      <c r="F11" s="85"/>
      <c r="G11" s="86">
        <v>120</v>
      </c>
      <c r="H11" s="1"/>
    </row>
    <row r="12" spans="1:8" ht="15">
      <c r="A12" s="78">
        <v>6</v>
      </c>
      <c r="B12" s="84" t="s">
        <v>123</v>
      </c>
      <c r="C12" s="74"/>
      <c r="D12" s="74"/>
      <c r="E12" s="74"/>
      <c r="F12" s="85"/>
      <c r="G12" s="86">
        <v>400</v>
      </c>
      <c r="H12" s="1"/>
    </row>
    <row r="13" spans="1:8" ht="15">
      <c r="A13" s="78">
        <v>7</v>
      </c>
      <c r="B13" s="84" t="s">
        <v>0</v>
      </c>
      <c r="C13" s="74"/>
      <c r="D13" s="74"/>
      <c r="E13" s="74"/>
      <c r="F13" s="85"/>
      <c r="G13" s="86">
        <v>300</v>
      </c>
      <c r="H13" s="1"/>
    </row>
    <row r="14" spans="1:8" ht="15">
      <c r="A14" s="78">
        <v>8</v>
      </c>
      <c r="B14" s="84" t="s">
        <v>102</v>
      </c>
      <c r="C14" s="74"/>
      <c r="D14" s="74"/>
      <c r="E14" s="74"/>
      <c r="F14" s="85"/>
      <c r="G14" s="88"/>
      <c r="H14" s="1"/>
    </row>
    <row r="15" spans="1:8" ht="15">
      <c r="A15" s="78">
        <v>9</v>
      </c>
      <c r="B15" s="84" t="s">
        <v>112</v>
      </c>
      <c r="C15" s="74"/>
      <c r="D15" s="74"/>
      <c r="E15" s="74"/>
      <c r="F15" s="85"/>
      <c r="G15" s="86">
        <v>400</v>
      </c>
      <c r="H15" s="1"/>
    </row>
    <row r="16" spans="1:8" ht="15">
      <c r="A16" s="78">
        <v>10</v>
      </c>
      <c r="B16" s="84" t="s">
        <v>125</v>
      </c>
      <c r="C16" s="74"/>
      <c r="D16" s="74"/>
      <c r="E16" s="74"/>
      <c r="F16" s="85"/>
      <c r="G16" s="86">
        <v>50</v>
      </c>
      <c r="H16" s="1"/>
    </row>
    <row r="17" spans="1:8" ht="15">
      <c r="A17" s="78">
        <v>11</v>
      </c>
      <c r="B17" s="84" t="s">
        <v>77</v>
      </c>
      <c r="C17" s="74"/>
      <c r="D17" s="75"/>
      <c r="E17" s="74"/>
      <c r="F17" s="85"/>
      <c r="G17" s="86">
        <v>1500</v>
      </c>
      <c r="H17" s="7"/>
    </row>
    <row r="18" spans="1:8" ht="15">
      <c r="A18" s="78">
        <v>12</v>
      </c>
      <c r="B18" s="84" t="s">
        <v>126</v>
      </c>
      <c r="C18" s="74"/>
      <c r="D18" s="74"/>
      <c r="E18" s="74"/>
      <c r="F18" s="85"/>
      <c r="G18" s="89"/>
      <c r="H18" s="55"/>
    </row>
    <row r="19" spans="1:8" ht="15">
      <c r="A19" s="78">
        <v>13</v>
      </c>
      <c r="B19" s="87" t="s">
        <v>1</v>
      </c>
      <c r="C19" s="74"/>
      <c r="D19" s="74"/>
      <c r="E19" s="74"/>
      <c r="F19" s="85"/>
      <c r="G19" s="89">
        <v>700</v>
      </c>
      <c r="H19" s="90"/>
    </row>
    <row r="20" spans="1:8" ht="15">
      <c r="A20" s="78">
        <v>14</v>
      </c>
      <c r="B20" s="87" t="s">
        <v>127</v>
      </c>
      <c r="C20" s="74"/>
      <c r="D20" s="74"/>
      <c r="E20" s="74"/>
      <c r="F20" s="85"/>
      <c r="G20" s="89">
        <v>50</v>
      </c>
      <c r="H20" s="90"/>
    </row>
    <row r="21" spans="1:8" ht="15">
      <c r="A21" s="78">
        <v>15</v>
      </c>
      <c r="B21" s="87" t="s">
        <v>110</v>
      </c>
      <c r="C21" s="74"/>
      <c r="D21" s="74"/>
      <c r="E21" s="74"/>
      <c r="F21" s="85"/>
      <c r="G21" s="89">
        <v>270</v>
      </c>
      <c r="H21" s="91"/>
    </row>
    <row r="22" spans="1:8" ht="15">
      <c r="A22" s="78">
        <v>16</v>
      </c>
      <c r="B22" s="84" t="s">
        <v>128</v>
      </c>
      <c r="C22" s="74"/>
      <c r="D22" s="74"/>
      <c r="E22" s="75"/>
      <c r="F22" s="85"/>
      <c r="G22" s="89">
        <v>250</v>
      </c>
      <c r="H22" s="91"/>
    </row>
    <row r="23" spans="1:8" ht="15">
      <c r="A23" s="78">
        <v>17</v>
      </c>
      <c r="B23" s="92" t="s">
        <v>113</v>
      </c>
      <c r="C23" s="74"/>
      <c r="D23" s="74"/>
      <c r="E23" s="74"/>
      <c r="F23" s="93"/>
      <c r="G23" s="94"/>
      <c r="H23" s="91"/>
    </row>
    <row r="24" spans="1:8" ht="15">
      <c r="A24" s="78">
        <v>18</v>
      </c>
      <c r="B24" s="84" t="s">
        <v>129</v>
      </c>
      <c r="C24" s="74"/>
      <c r="D24" s="74"/>
      <c r="E24" s="74"/>
      <c r="F24" s="85"/>
      <c r="G24" s="89">
        <v>150</v>
      </c>
      <c r="H24" s="91"/>
    </row>
    <row r="25" spans="1:8" ht="15">
      <c r="A25" s="78">
        <v>19</v>
      </c>
      <c r="B25" s="84" t="s">
        <v>131</v>
      </c>
      <c r="C25" s="74"/>
      <c r="D25" s="74"/>
      <c r="E25" s="74"/>
      <c r="F25" s="85"/>
      <c r="G25" s="89">
        <v>1600</v>
      </c>
      <c r="H25" s="91"/>
    </row>
    <row r="26" spans="1:8" ht="15">
      <c r="A26" s="78">
        <v>20</v>
      </c>
      <c r="B26" s="75" t="s">
        <v>111</v>
      </c>
      <c r="C26" s="74"/>
      <c r="D26" s="74"/>
      <c r="E26" s="74"/>
      <c r="F26" s="85"/>
      <c r="G26" s="89"/>
      <c r="H26" s="91"/>
    </row>
    <row r="27" spans="1:8" ht="15">
      <c r="A27" s="78">
        <v>21</v>
      </c>
      <c r="B27" s="84" t="s">
        <v>73</v>
      </c>
      <c r="C27" s="74"/>
      <c r="D27" s="74"/>
      <c r="E27" s="74"/>
      <c r="F27" s="85"/>
      <c r="G27" s="89">
        <v>150</v>
      </c>
      <c r="H27" s="91"/>
    </row>
    <row r="28" spans="1:8" ht="15">
      <c r="A28" s="78">
        <v>22</v>
      </c>
      <c r="B28" s="84" t="s">
        <v>132</v>
      </c>
      <c r="C28" s="74"/>
      <c r="D28" s="74"/>
      <c r="E28" s="74"/>
      <c r="F28" s="85"/>
      <c r="G28" s="89">
        <v>5210</v>
      </c>
      <c r="H28" s="91"/>
    </row>
    <row r="29" spans="1:8" ht="15">
      <c r="A29" s="78">
        <v>23</v>
      </c>
      <c r="B29" s="84" t="s">
        <v>133</v>
      </c>
      <c r="C29" s="74"/>
      <c r="D29" s="74"/>
      <c r="E29" s="74"/>
      <c r="F29" s="85"/>
      <c r="G29" s="89">
        <v>400</v>
      </c>
      <c r="H29" s="95"/>
    </row>
    <row r="30" spans="1:8" ht="15">
      <c r="A30" s="78">
        <v>24</v>
      </c>
      <c r="B30" s="84" t="s">
        <v>135</v>
      </c>
      <c r="C30" s="74"/>
      <c r="D30" s="74"/>
      <c r="E30" s="74"/>
      <c r="F30" s="96"/>
      <c r="G30" s="89">
        <v>120</v>
      </c>
      <c r="H30" s="91"/>
    </row>
    <row r="31" spans="1:8" ht="15">
      <c r="A31" s="78">
        <v>25</v>
      </c>
      <c r="B31" s="84" t="s">
        <v>136</v>
      </c>
      <c r="C31" s="74"/>
      <c r="D31" s="74"/>
      <c r="E31" s="75"/>
      <c r="F31" s="96"/>
      <c r="G31" s="89">
        <v>100</v>
      </c>
      <c r="H31" s="91"/>
    </row>
    <row r="32" spans="1:8" ht="15">
      <c r="A32" s="78"/>
      <c r="B32" s="84"/>
      <c r="C32" s="74"/>
      <c r="D32" s="74"/>
      <c r="E32" s="75"/>
      <c r="F32" s="75"/>
      <c r="G32" s="83"/>
      <c r="H32" s="91"/>
    </row>
    <row r="33" spans="1:8" ht="15">
      <c r="A33" s="97"/>
      <c r="B33" s="98" t="s">
        <v>137</v>
      </c>
      <c r="C33" s="99"/>
      <c r="D33" s="99"/>
      <c r="E33" s="99"/>
      <c r="F33" s="85"/>
      <c r="G33" s="94">
        <f>SUM(G7:G31)</f>
        <v>17070</v>
      </c>
      <c r="H33" s="95"/>
    </row>
    <row r="34" spans="1:8" ht="15">
      <c r="A34" s="26"/>
      <c r="B34" s="100"/>
      <c r="C34" s="48"/>
      <c r="D34" s="48"/>
      <c r="E34" s="48"/>
      <c r="F34" s="101"/>
      <c r="G34" s="102"/>
      <c r="H34" s="103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T90"/>
  <sheetViews>
    <sheetView zoomScale="75" zoomScaleNormal="75" zoomScalePageLayoutView="0" workbookViewId="0" topLeftCell="A1">
      <selection activeCell="N68" sqref="B3:N68"/>
    </sheetView>
  </sheetViews>
  <sheetFormatPr defaultColWidth="9.140625" defaultRowHeight="12.75"/>
  <cols>
    <col min="1" max="1" width="1.8515625" style="0" customWidth="1"/>
    <col min="2" max="2" width="4.140625" style="0" customWidth="1"/>
    <col min="3" max="3" width="11.8515625" style="0" customWidth="1"/>
    <col min="4" max="4" width="9.140625" style="0" customWidth="1"/>
    <col min="5" max="5" width="8.57421875" style="0" customWidth="1"/>
    <col min="6" max="6" width="16.140625" style="0" customWidth="1"/>
    <col min="7" max="7" width="9.421875" style="6" customWidth="1"/>
    <col min="8" max="8" width="14.00390625" style="6" customWidth="1"/>
    <col min="9" max="9" width="15.7109375" style="7" customWidth="1"/>
    <col min="10" max="10" width="10.140625" style="1" customWidth="1"/>
    <col min="11" max="11" width="9.57421875" style="1" customWidth="1"/>
    <col min="12" max="12" width="10.00390625" style="0" customWidth="1"/>
    <col min="13" max="13" width="14.8515625" style="0" customWidth="1"/>
    <col min="14" max="14" width="12.8515625" style="22" customWidth="1"/>
  </cols>
  <sheetData>
    <row r="1" spans="2:13" ht="22.5">
      <c r="B1" s="239" t="s">
        <v>16</v>
      </c>
      <c r="C1" s="1"/>
      <c r="D1" s="1"/>
      <c r="E1" s="1"/>
      <c r="F1" s="1"/>
      <c r="G1" s="7"/>
      <c r="H1" s="7"/>
      <c r="L1" s="1"/>
      <c r="M1" s="1"/>
    </row>
    <row r="2" spans="2:13" ht="12.75">
      <c r="B2" s="1"/>
      <c r="C2" s="1"/>
      <c r="D2" s="1"/>
      <c r="E2" s="1"/>
      <c r="F2" s="1"/>
      <c r="G2" s="7"/>
      <c r="H2" s="7"/>
      <c r="L2" s="1"/>
      <c r="M2" s="1"/>
    </row>
    <row r="3" spans="2:13" ht="21">
      <c r="B3" s="231" t="s">
        <v>317</v>
      </c>
      <c r="C3" s="8"/>
      <c r="D3" s="8"/>
      <c r="E3" s="8"/>
      <c r="F3" s="8"/>
      <c r="G3" s="15"/>
      <c r="H3" s="15"/>
      <c r="I3" s="15"/>
      <c r="J3" s="8"/>
      <c r="K3" s="8"/>
      <c r="L3" s="8"/>
      <c r="M3" s="8"/>
    </row>
    <row r="4" spans="2:13" ht="15">
      <c r="B4" s="8"/>
      <c r="C4" s="8"/>
      <c r="D4" s="8"/>
      <c r="E4" s="8"/>
      <c r="F4" s="8"/>
      <c r="G4" s="15"/>
      <c r="H4" s="15"/>
      <c r="I4" s="15"/>
      <c r="J4" s="8"/>
      <c r="K4" s="8"/>
      <c r="L4" s="107"/>
      <c r="M4" s="10"/>
    </row>
    <row r="5" spans="2:14" ht="15">
      <c r="B5" s="48" t="s">
        <v>353</v>
      </c>
      <c r="C5" s="8"/>
      <c r="D5" s="8"/>
      <c r="E5" s="8"/>
      <c r="F5" s="8"/>
      <c r="G5" s="15"/>
      <c r="H5" s="15"/>
      <c r="I5" s="15"/>
      <c r="J5" s="15"/>
      <c r="K5" s="107"/>
      <c r="L5" s="8"/>
      <c r="M5" s="49" t="s">
        <v>284</v>
      </c>
      <c r="N5" s="224"/>
    </row>
    <row r="6" spans="2:13" ht="15">
      <c r="B6" s="8" t="s">
        <v>84</v>
      </c>
      <c r="C6" s="8"/>
      <c r="D6" s="8"/>
      <c r="E6" s="8"/>
      <c r="F6" s="8"/>
      <c r="G6" s="15"/>
      <c r="H6" s="15"/>
      <c r="I6" s="15">
        <v>19099.98</v>
      </c>
      <c r="J6" s="15"/>
      <c r="K6" s="15"/>
      <c r="L6" s="15"/>
      <c r="M6" s="10"/>
    </row>
    <row r="7" spans="2:13" ht="15">
      <c r="B7" s="8" t="s">
        <v>85</v>
      </c>
      <c r="C7" s="8"/>
      <c r="D7" s="8"/>
      <c r="E7" s="8"/>
      <c r="F7" s="8"/>
      <c r="G7" s="15"/>
      <c r="H7" s="15"/>
      <c r="I7" s="319">
        <v>6863.56</v>
      </c>
      <c r="J7" s="15"/>
      <c r="K7" s="15"/>
      <c r="L7" s="15"/>
      <c r="M7" s="10"/>
    </row>
    <row r="8" spans="2:13" ht="15">
      <c r="B8" s="8"/>
      <c r="C8" s="8"/>
      <c r="D8" s="8"/>
      <c r="E8" s="8"/>
      <c r="F8" s="8"/>
      <c r="G8" s="15"/>
      <c r="H8" s="15"/>
      <c r="I8" s="15"/>
      <c r="J8" s="8"/>
      <c r="K8" s="8"/>
      <c r="L8" s="8"/>
      <c r="M8" s="49">
        <f>I6+I7</f>
        <v>25963.54</v>
      </c>
    </row>
    <row r="9" spans="2:13" ht="15">
      <c r="B9" s="8"/>
      <c r="C9" s="8"/>
      <c r="D9" s="8"/>
      <c r="E9" s="8"/>
      <c r="F9" s="8"/>
      <c r="G9" s="15"/>
      <c r="H9" s="15"/>
      <c r="I9" s="15"/>
      <c r="J9" s="15"/>
      <c r="K9" s="8"/>
      <c r="L9" s="15"/>
      <c r="M9" s="15"/>
    </row>
    <row r="10" spans="2:13" ht="15">
      <c r="B10" s="48" t="s">
        <v>318</v>
      </c>
      <c r="C10" s="8"/>
      <c r="D10" s="8"/>
      <c r="E10" s="8"/>
      <c r="F10" s="8"/>
      <c r="G10" s="15"/>
      <c r="H10" s="15"/>
      <c r="I10" s="15"/>
      <c r="J10" s="8"/>
      <c r="K10" s="8"/>
      <c r="L10" s="15"/>
      <c r="M10" s="8"/>
    </row>
    <row r="11" spans="2:13" ht="15">
      <c r="B11" s="8"/>
      <c r="C11" s="8"/>
      <c r="D11" s="8"/>
      <c r="E11" s="8"/>
      <c r="F11" s="191"/>
      <c r="G11" s="190"/>
      <c r="H11" s="190"/>
      <c r="I11" s="190"/>
      <c r="J11" s="15"/>
      <c r="K11" s="8"/>
      <c r="L11" s="15"/>
      <c r="M11" s="15"/>
    </row>
    <row r="12" spans="2:13" ht="15">
      <c r="B12" s="8"/>
      <c r="C12" s="8"/>
      <c r="D12" s="8"/>
      <c r="E12" s="8"/>
      <c r="F12" s="8" t="s">
        <v>5</v>
      </c>
      <c r="G12" s="15">
        <v>600</v>
      </c>
      <c r="H12" s="190"/>
      <c r="I12" s="190"/>
      <c r="J12" s="15"/>
      <c r="K12" s="8"/>
      <c r="L12" s="15"/>
      <c r="M12" s="15"/>
    </row>
    <row r="13" spans="2:13" ht="15">
      <c r="B13" s="8"/>
      <c r="C13" s="8"/>
      <c r="D13" s="8"/>
      <c r="E13" s="215" t="s">
        <v>319</v>
      </c>
      <c r="F13" s="8" t="s">
        <v>188</v>
      </c>
      <c r="G13" s="15">
        <v>300</v>
      </c>
      <c r="H13" s="15"/>
      <c r="I13" s="15"/>
      <c r="J13" s="232"/>
      <c r="K13" s="215" t="s">
        <v>282</v>
      </c>
      <c r="L13" s="49"/>
      <c r="M13" s="8"/>
    </row>
    <row r="14" spans="2:13" ht="15">
      <c r="B14" s="8"/>
      <c r="C14" s="8"/>
      <c r="F14" s="8" t="s">
        <v>321</v>
      </c>
      <c r="H14" s="153" t="s">
        <v>336</v>
      </c>
      <c r="I14" s="232"/>
      <c r="J14" s="232"/>
      <c r="K14" s="8"/>
      <c r="L14" s="232">
        <f>SUM(G12:G15)</f>
        <v>900</v>
      </c>
      <c r="M14" s="142">
        <f>M8+L14</f>
        <v>26863.54</v>
      </c>
    </row>
    <row r="15" spans="2:13" ht="15">
      <c r="B15" s="8"/>
      <c r="C15" s="8"/>
      <c r="D15" s="8"/>
      <c r="E15" s="8"/>
      <c r="F15" s="8"/>
      <c r="G15" s="15"/>
      <c r="H15" s="15"/>
      <c r="I15" s="15"/>
      <c r="J15" s="15"/>
      <c r="K15" s="8"/>
      <c r="L15" s="15"/>
      <c r="M15" s="15"/>
    </row>
    <row r="16" spans="2:13" ht="15">
      <c r="B16" s="48" t="s">
        <v>354</v>
      </c>
      <c r="C16" s="8"/>
      <c r="D16" s="8"/>
      <c r="E16" s="8"/>
      <c r="F16" s="8"/>
      <c r="G16" s="15"/>
      <c r="H16" s="15"/>
      <c r="I16" s="49"/>
      <c r="J16" s="232"/>
      <c r="K16" s="8"/>
      <c r="L16" s="15"/>
      <c r="M16" s="15"/>
    </row>
    <row r="17" spans="2:13" ht="15">
      <c r="B17" s="48"/>
      <c r="C17" s="8"/>
      <c r="D17" s="8"/>
      <c r="E17" s="8"/>
      <c r="F17" s="8"/>
      <c r="G17" s="15"/>
      <c r="H17" s="15" t="s">
        <v>330</v>
      </c>
      <c r="I17" s="49"/>
      <c r="J17" s="232"/>
      <c r="K17" s="8"/>
      <c r="L17" s="15"/>
      <c r="M17" s="15" t="s">
        <v>331</v>
      </c>
    </row>
    <row r="18" spans="2:13" ht="15">
      <c r="B18" s="48"/>
      <c r="C18" s="233" t="s">
        <v>187</v>
      </c>
      <c r="D18" s="191"/>
      <c r="E18" s="191"/>
      <c r="F18" s="191"/>
      <c r="G18" s="191"/>
      <c r="H18" s="15">
        <v>219.5</v>
      </c>
      <c r="K18" s="8"/>
      <c r="L18" s="15"/>
      <c r="M18" s="15">
        <v>219.5</v>
      </c>
    </row>
    <row r="19" spans="2:14" s="1" customFormat="1" ht="15">
      <c r="B19" s="48"/>
      <c r="C19" s="233" t="s">
        <v>274</v>
      </c>
      <c r="D19" s="8"/>
      <c r="E19" s="8"/>
      <c r="F19" s="8"/>
      <c r="G19" s="8"/>
      <c r="H19" s="15">
        <v>565</v>
      </c>
      <c r="I19" s="7"/>
      <c r="K19" s="8"/>
      <c r="L19" s="15"/>
      <c r="M19" s="15">
        <v>565</v>
      </c>
      <c r="N19" s="35"/>
    </row>
    <row r="20" spans="2:13" ht="15">
      <c r="B20" s="48"/>
      <c r="C20" s="233" t="s">
        <v>121</v>
      </c>
      <c r="D20" s="191"/>
      <c r="E20" s="191"/>
      <c r="F20" s="191"/>
      <c r="G20" s="191"/>
      <c r="H20" s="15">
        <v>0</v>
      </c>
      <c r="K20" s="8"/>
      <c r="L20" s="15"/>
      <c r="M20" s="15">
        <v>0</v>
      </c>
    </row>
    <row r="21" spans="2:13" ht="15">
      <c r="B21" s="48"/>
      <c r="C21" s="233" t="s">
        <v>250</v>
      </c>
      <c r="D21" s="191"/>
      <c r="E21" s="191"/>
      <c r="F21" s="191"/>
      <c r="G21" s="191"/>
      <c r="H21" s="15">
        <v>858.32</v>
      </c>
      <c r="K21" s="8"/>
      <c r="L21" s="15"/>
      <c r="M21" s="15">
        <v>858.32</v>
      </c>
    </row>
    <row r="22" spans="2:14" s="1" customFormat="1" ht="15">
      <c r="B22" s="8"/>
      <c r="C22" s="233" t="s">
        <v>109</v>
      </c>
      <c r="D22" s="8"/>
      <c r="E22" s="8"/>
      <c r="F22" s="8"/>
      <c r="G22" s="8"/>
      <c r="H22" s="15">
        <v>120</v>
      </c>
      <c r="I22" s="7"/>
      <c r="K22" s="8"/>
      <c r="L22" s="15"/>
      <c r="M22" s="15"/>
      <c r="N22" s="35"/>
    </row>
    <row r="23" spans="2:18" s="1" customFormat="1" ht="15">
      <c r="B23" s="48"/>
      <c r="C23" s="233" t="s">
        <v>245</v>
      </c>
      <c r="D23" s="8"/>
      <c r="E23" s="8"/>
      <c r="F23" s="8"/>
      <c r="G23" s="8"/>
      <c r="H23" s="15">
        <v>803</v>
      </c>
      <c r="I23" s="7"/>
      <c r="K23" s="8"/>
      <c r="L23" s="15"/>
      <c r="M23" s="15">
        <v>803</v>
      </c>
      <c r="N23" s="35"/>
      <c r="R23" s="1" t="s">
        <v>72</v>
      </c>
    </row>
    <row r="24" spans="2:14" s="1" customFormat="1" ht="15">
      <c r="B24" s="48" t="s">
        <v>341</v>
      </c>
      <c r="C24" s="233" t="s">
        <v>323</v>
      </c>
      <c r="D24" s="8"/>
      <c r="E24" s="8"/>
      <c r="F24" s="8"/>
      <c r="G24" s="8"/>
      <c r="H24" s="15">
        <v>400</v>
      </c>
      <c r="I24" s="7" t="s">
        <v>324</v>
      </c>
      <c r="J24" s="8" t="s">
        <v>342</v>
      </c>
      <c r="L24" s="15"/>
      <c r="M24" s="15">
        <v>400</v>
      </c>
      <c r="N24" s="35" t="s">
        <v>335</v>
      </c>
    </row>
    <row r="25" spans="2:13" ht="15">
      <c r="B25" s="48"/>
      <c r="C25" s="233" t="s">
        <v>329</v>
      </c>
      <c r="D25" s="191"/>
      <c r="E25" s="191"/>
      <c r="F25" s="191"/>
      <c r="G25" s="191"/>
      <c r="H25" s="15">
        <v>178</v>
      </c>
      <c r="K25" s="8"/>
      <c r="L25" s="15"/>
      <c r="M25" s="15">
        <v>178</v>
      </c>
    </row>
    <row r="26" spans="2:13" ht="15">
      <c r="B26" s="48"/>
      <c r="C26" s="266" t="s">
        <v>102</v>
      </c>
      <c r="D26" s="262"/>
      <c r="E26" s="262"/>
      <c r="F26" s="262"/>
      <c r="G26" s="262"/>
      <c r="H26" s="15">
        <v>1300</v>
      </c>
      <c r="M26" s="15">
        <v>1300</v>
      </c>
    </row>
    <row r="27" spans="2:13" ht="15">
      <c r="B27" s="48"/>
      <c r="C27" s="233" t="s">
        <v>112</v>
      </c>
      <c r="D27" s="191"/>
      <c r="E27" s="191"/>
      <c r="F27" s="191"/>
      <c r="G27" s="191"/>
      <c r="H27" s="15">
        <v>600</v>
      </c>
      <c r="K27" s="8"/>
      <c r="L27" s="15"/>
      <c r="M27" s="15">
        <v>600</v>
      </c>
    </row>
    <row r="28" spans="2:13" ht="15">
      <c r="B28" s="48"/>
      <c r="C28" s="233" t="s">
        <v>125</v>
      </c>
      <c r="D28" s="191"/>
      <c r="E28" s="191"/>
      <c r="F28" s="191"/>
      <c r="G28" s="191"/>
      <c r="H28" s="15">
        <v>0</v>
      </c>
      <c r="K28" s="8"/>
      <c r="L28" s="15"/>
      <c r="M28" s="15">
        <v>0</v>
      </c>
    </row>
    <row r="29" spans="2:13" ht="15">
      <c r="B29" s="48"/>
      <c r="C29" s="233" t="s">
        <v>77</v>
      </c>
      <c r="D29" s="191"/>
      <c r="E29" s="191"/>
      <c r="F29" s="191"/>
      <c r="G29" s="191"/>
      <c r="H29" s="15">
        <v>0</v>
      </c>
      <c r="K29" s="8"/>
      <c r="L29" s="15"/>
      <c r="M29" s="15">
        <v>0</v>
      </c>
    </row>
    <row r="30" spans="2:20" ht="15">
      <c r="B30" s="48"/>
      <c r="C30" s="233" t="s">
        <v>1</v>
      </c>
      <c r="D30" s="191"/>
      <c r="E30" s="191"/>
      <c r="F30" s="191"/>
      <c r="G30" s="191"/>
      <c r="H30" s="15">
        <v>0</v>
      </c>
      <c r="K30" s="8"/>
      <c r="L30" s="15"/>
      <c r="M30" s="15">
        <v>0</v>
      </c>
      <c r="T30" s="1" t="s">
        <v>124</v>
      </c>
    </row>
    <row r="31" spans="2:13" ht="15">
      <c r="B31" s="48"/>
      <c r="C31" s="233" t="s">
        <v>127</v>
      </c>
      <c r="D31" s="191"/>
      <c r="E31" s="191"/>
      <c r="F31" s="191"/>
      <c r="G31" s="191"/>
      <c r="H31" s="15">
        <v>50</v>
      </c>
      <c r="K31" s="8"/>
      <c r="L31" s="15"/>
      <c r="M31" s="15">
        <v>50</v>
      </c>
    </row>
    <row r="32" spans="2:13" ht="15">
      <c r="B32" s="48"/>
      <c r="C32" s="233" t="s">
        <v>110</v>
      </c>
      <c r="D32" s="191"/>
      <c r="E32" s="191"/>
      <c r="F32" s="191"/>
      <c r="G32" s="191"/>
      <c r="H32" s="15">
        <v>0</v>
      </c>
      <c r="K32" s="8"/>
      <c r="L32" s="15"/>
      <c r="M32" s="15">
        <v>0</v>
      </c>
    </row>
    <row r="33" spans="2:13" ht="15">
      <c r="B33" s="48"/>
      <c r="C33" s="233" t="s">
        <v>128</v>
      </c>
      <c r="D33" s="191"/>
      <c r="E33" s="191"/>
      <c r="F33" s="191"/>
      <c r="G33" s="191"/>
      <c r="H33" s="15">
        <v>0</v>
      </c>
      <c r="K33" s="8"/>
      <c r="L33" s="15"/>
      <c r="M33" s="15">
        <v>0</v>
      </c>
    </row>
    <row r="34" spans="2:13" ht="15">
      <c r="B34" s="48"/>
      <c r="C34" s="246" t="s">
        <v>113</v>
      </c>
      <c r="D34" s="191"/>
      <c r="E34" s="191"/>
      <c r="F34" s="191"/>
      <c r="G34" s="191"/>
      <c r="H34" s="15">
        <v>0</v>
      </c>
      <c r="K34" s="8"/>
      <c r="L34" s="15"/>
      <c r="M34" s="15">
        <v>0</v>
      </c>
    </row>
    <row r="35" spans="2:13" ht="15">
      <c r="B35" s="48"/>
      <c r="C35" s="233" t="s">
        <v>130</v>
      </c>
      <c r="D35" s="191"/>
      <c r="E35" s="191"/>
      <c r="F35" s="191"/>
      <c r="G35" s="191"/>
      <c r="H35" s="15">
        <v>75</v>
      </c>
      <c r="K35" s="8"/>
      <c r="L35" s="15"/>
      <c r="M35" s="15">
        <v>75</v>
      </c>
    </row>
    <row r="36" spans="2:13" ht="15">
      <c r="B36" s="48"/>
      <c r="C36" s="233" t="s">
        <v>251</v>
      </c>
      <c r="D36" s="190"/>
      <c r="E36" s="191"/>
      <c r="F36" s="191"/>
      <c r="G36" s="191"/>
      <c r="H36" s="15">
        <v>573.68</v>
      </c>
      <c r="K36" s="8"/>
      <c r="L36" s="15"/>
      <c r="M36" s="15">
        <v>573.68</v>
      </c>
    </row>
    <row r="37" spans="2:13" ht="15">
      <c r="B37" s="48"/>
      <c r="C37" s="233" t="s">
        <v>252</v>
      </c>
      <c r="D37" s="190"/>
      <c r="E37" s="191"/>
      <c r="F37" s="191"/>
      <c r="G37" s="191"/>
      <c r="H37" s="15">
        <v>0</v>
      </c>
      <c r="K37" s="8"/>
      <c r="L37" s="15"/>
      <c r="M37" s="15">
        <v>0</v>
      </c>
    </row>
    <row r="38" spans="2:13" ht="15">
      <c r="B38" s="48"/>
      <c r="C38" s="233" t="s">
        <v>73</v>
      </c>
      <c r="D38" s="190"/>
      <c r="E38" s="191"/>
      <c r="F38" s="191"/>
      <c r="G38" s="191"/>
      <c r="H38" s="15">
        <v>0</v>
      </c>
      <c r="K38" s="8"/>
      <c r="L38" s="15"/>
      <c r="M38" s="15">
        <v>0</v>
      </c>
    </row>
    <row r="39" spans="2:13" ht="15">
      <c r="B39" s="48"/>
      <c r="C39" s="233" t="s">
        <v>132</v>
      </c>
      <c r="D39" s="190"/>
      <c r="E39" s="191"/>
      <c r="F39" s="191"/>
      <c r="G39" s="191"/>
      <c r="H39" s="15">
        <v>1902.24</v>
      </c>
      <c r="K39" s="8"/>
      <c r="L39" s="15"/>
      <c r="M39" s="15">
        <v>1902.24</v>
      </c>
    </row>
    <row r="40" spans="2:13" ht="15">
      <c r="B40" s="48"/>
      <c r="C40" s="233" t="s">
        <v>134</v>
      </c>
      <c r="D40" s="190"/>
      <c r="E40" s="191"/>
      <c r="F40" s="191"/>
      <c r="G40" s="191"/>
      <c r="H40" s="15">
        <v>210.84</v>
      </c>
      <c r="K40" s="8"/>
      <c r="L40" s="15"/>
      <c r="M40" s="15">
        <v>210.84</v>
      </c>
    </row>
    <row r="41" spans="2:13" ht="15">
      <c r="B41" s="48"/>
      <c r="C41" s="233" t="s">
        <v>135</v>
      </c>
      <c r="D41" s="190"/>
      <c r="E41" s="191"/>
      <c r="F41" s="191"/>
      <c r="G41" s="191"/>
      <c r="H41" s="15">
        <v>0</v>
      </c>
      <c r="K41" s="8"/>
      <c r="L41" s="15"/>
      <c r="M41" s="15">
        <v>0</v>
      </c>
    </row>
    <row r="42" spans="2:13" ht="15">
      <c r="B42" s="48"/>
      <c r="C42" s="233" t="s">
        <v>136</v>
      </c>
      <c r="D42" s="190"/>
      <c r="E42" s="191"/>
      <c r="F42" s="191"/>
      <c r="G42" s="191"/>
      <c r="H42" s="15">
        <v>0</v>
      </c>
      <c r="K42" s="8"/>
      <c r="L42" s="15"/>
      <c r="M42" s="15">
        <v>0</v>
      </c>
    </row>
    <row r="43" spans="2:13" ht="15">
      <c r="B43" s="48"/>
      <c r="C43" s="233" t="s">
        <v>2</v>
      </c>
      <c r="D43" s="190" t="s">
        <v>124</v>
      </c>
      <c r="E43" s="191"/>
      <c r="F43" s="191"/>
      <c r="G43" s="191"/>
      <c r="H43" s="15">
        <v>2690</v>
      </c>
      <c r="I43" s="7" t="s">
        <v>355</v>
      </c>
      <c r="K43" s="8"/>
      <c r="L43" s="15"/>
      <c r="M43" s="15">
        <v>2690</v>
      </c>
    </row>
    <row r="44" spans="2:14" s="118" customFormat="1" ht="15">
      <c r="B44" s="262"/>
      <c r="C44" s="263" t="s">
        <v>254</v>
      </c>
      <c r="D44" s="248"/>
      <c r="E44" s="262"/>
      <c r="F44" s="262"/>
      <c r="G44" s="262"/>
      <c r="H44" s="15">
        <v>0</v>
      </c>
      <c r="I44" s="7"/>
      <c r="K44" s="8"/>
      <c r="L44" s="15"/>
      <c r="M44" s="15">
        <v>-3492</v>
      </c>
      <c r="N44" s="264"/>
    </row>
    <row r="45" spans="2:14" s="118" customFormat="1" ht="15">
      <c r="B45" s="262"/>
      <c r="C45" s="267" t="s">
        <v>287</v>
      </c>
      <c r="D45" s="262"/>
      <c r="E45" s="262"/>
      <c r="F45" s="262"/>
      <c r="G45" s="268"/>
      <c r="H45" s="269"/>
      <c r="I45" s="153" t="s">
        <v>336</v>
      </c>
      <c r="J45" s="248"/>
      <c r="L45" s="248"/>
      <c r="M45" s="269"/>
      <c r="N45" s="264"/>
    </row>
    <row r="46" spans="2:13" ht="15">
      <c r="B46" s="48"/>
      <c r="C46" s="251"/>
      <c r="D46" s="8"/>
      <c r="E46" s="8"/>
      <c r="F46" s="8"/>
      <c r="G46" s="232"/>
      <c r="H46" s="250"/>
      <c r="I46" s="15">
        <f>SUM(H18:H45)</f>
        <v>10545.58</v>
      </c>
      <c r="J46" s="15"/>
      <c r="K46" s="8"/>
      <c r="M46" s="6">
        <f>SUM(M18:M45)</f>
        <v>6933.58</v>
      </c>
    </row>
    <row r="47" spans="2:14" ht="15">
      <c r="B47" s="48"/>
      <c r="C47" s="8"/>
      <c r="D47" s="8"/>
      <c r="E47" s="8"/>
      <c r="F47" s="8"/>
      <c r="G47" s="8"/>
      <c r="H47" s="15" t="s">
        <v>72</v>
      </c>
      <c r="I47" s="15"/>
      <c r="J47" s="232"/>
      <c r="K47" s="8"/>
      <c r="L47" s="15"/>
      <c r="M47" s="49"/>
      <c r="N47" s="35"/>
    </row>
    <row r="48" spans="2:14" s="241" customFormat="1" ht="17.25">
      <c r="B48" s="119" t="s">
        <v>326</v>
      </c>
      <c r="G48" s="242"/>
      <c r="H48" s="240">
        <f>M14-I46</f>
        <v>16317.960000000001</v>
      </c>
      <c r="I48" s="242"/>
      <c r="M48" s="240">
        <f>M14-M46</f>
        <v>19929.96</v>
      </c>
      <c r="N48" s="243"/>
    </row>
    <row r="49" spans="2:13" ht="15">
      <c r="B49" s="8"/>
      <c r="C49" s="8"/>
      <c r="D49" s="8"/>
      <c r="E49" s="8"/>
      <c r="F49" s="8"/>
      <c r="G49" s="15"/>
      <c r="H49" s="15"/>
      <c r="I49" s="15"/>
      <c r="J49" s="8"/>
      <c r="K49" s="234"/>
      <c r="L49" s="15"/>
      <c r="M49" s="10"/>
    </row>
    <row r="50" spans="2:13" ht="15">
      <c r="B50" s="48" t="s">
        <v>327</v>
      </c>
      <c r="C50" s="8"/>
      <c r="D50" s="8"/>
      <c r="E50" s="8"/>
      <c r="F50" s="8"/>
      <c r="G50" s="190"/>
      <c r="H50" s="15"/>
      <c r="I50" s="15"/>
      <c r="J50" s="8"/>
      <c r="K50" s="8"/>
      <c r="L50" s="8"/>
      <c r="M50" s="14"/>
    </row>
    <row r="51" spans="2:13" ht="15">
      <c r="B51" s="48"/>
      <c r="C51" s="8"/>
      <c r="D51" s="8"/>
      <c r="E51" s="8"/>
      <c r="F51" s="8"/>
      <c r="G51" s="15"/>
      <c r="H51" s="15"/>
      <c r="I51" s="15"/>
      <c r="J51" s="8"/>
      <c r="K51" s="8"/>
      <c r="L51" s="15"/>
      <c r="M51" s="14"/>
    </row>
    <row r="52" spans="2:13" ht="15">
      <c r="B52" s="8"/>
      <c r="C52" s="8"/>
      <c r="D52" s="8"/>
      <c r="E52" s="8"/>
      <c r="F52" s="8" t="s">
        <v>5</v>
      </c>
      <c r="G52" s="15">
        <v>100</v>
      </c>
      <c r="H52" s="15"/>
      <c r="I52" s="15"/>
      <c r="J52" s="8"/>
      <c r="K52" s="8"/>
      <c r="L52" s="8"/>
      <c r="M52" s="14"/>
    </row>
    <row r="53" spans="2:13" ht="15">
      <c r="B53" s="8"/>
      <c r="C53" s="8"/>
      <c r="D53" s="8"/>
      <c r="E53" s="8"/>
      <c r="F53" s="8" t="s">
        <v>188</v>
      </c>
      <c r="G53" s="15">
        <f>49*60.75</f>
        <v>2976.75</v>
      </c>
      <c r="H53" s="15" t="s">
        <v>286</v>
      </c>
      <c r="I53" s="15"/>
      <c r="J53" s="8"/>
      <c r="K53" s="8"/>
      <c r="L53" s="15"/>
      <c r="M53" s="14"/>
    </row>
    <row r="54" spans="2:13" ht="15">
      <c r="B54" s="8"/>
      <c r="C54" s="8"/>
      <c r="D54" s="8"/>
      <c r="E54" s="8"/>
      <c r="F54" s="1" t="s">
        <v>332</v>
      </c>
      <c r="G54" s="6">
        <v>0</v>
      </c>
      <c r="H54" s="153" t="s">
        <v>336</v>
      </c>
      <c r="J54" s="8"/>
      <c r="K54" s="8" t="s">
        <v>282</v>
      </c>
      <c r="L54" s="49">
        <f>SUM(G52:G55)</f>
        <v>3076.75</v>
      </c>
      <c r="M54" s="14"/>
    </row>
    <row r="55" spans="2:13" ht="15">
      <c r="B55" s="8"/>
      <c r="C55" s="8"/>
      <c r="D55" s="8"/>
      <c r="E55" s="8"/>
      <c r="F55" s="49"/>
      <c r="G55" s="15"/>
      <c r="H55" s="15"/>
      <c r="I55" s="15"/>
      <c r="J55" s="15"/>
      <c r="K55" s="15"/>
      <c r="L55" s="15"/>
      <c r="M55" s="49">
        <f>M48+L54</f>
        <v>23006.71</v>
      </c>
    </row>
    <row r="56" spans="2:13" ht="15">
      <c r="B56" s="8"/>
      <c r="C56" s="8"/>
      <c r="D56" s="8"/>
      <c r="E56" s="8"/>
      <c r="F56" s="8"/>
      <c r="G56" s="15"/>
      <c r="H56" s="15"/>
      <c r="J56" s="15"/>
      <c r="K56" s="15"/>
      <c r="L56" s="15"/>
      <c r="M56" s="10"/>
    </row>
    <row r="57" spans="2:13" ht="15">
      <c r="B57" s="48" t="s">
        <v>328</v>
      </c>
      <c r="C57" s="8"/>
      <c r="D57" s="8"/>
      <c r="E57" s="8"/>
      <c r="F57" s="8"/>
      <c r="G57" s="15"/>
      <c r="H57" s="15"/>
      <c r="I57" s="15"/>
      <c r="J57" s="15"/>
      <c r="K57" s="15"/>
      <c r="L57" s="15"/>
      <c r="M57" s="10"/>
    </row>
    <row r="58" spans="2:13" ht="15">
      <c r="B58" s="8"/>
      <c r="C58" s="8"/>
      <c r="D58" s="8"/>
      <c r="E58" s="8"/>
      <c r="F58" s="8"/>
      <c r="G58" s="15"/>
      <c r="H58" s="15"/>
      <c r="I58" s="15"/>
      <c r="J58" s="15"/>
      <c r="K58" s="15"/>
      <c r="L58" s="15"/>
      <c r="M58" s="10"/>
    </row>
    <row r="59" spans="2:13" ht="15">
      <c r="B59" s="8"/>
      <c r="C59" s="8"/>
      <c r="D59" s="8"/>
      <c r="E59" s="8"/>
      <c r="F59" s="8" t="s">
        <v>333</v>
      </c>
      <c r="G59" s="15"/>
      <c r="H59" s="15">
        <v>19755</v>
      </c>
      <c r="I59" s="49"/>
      <c r="J59" s="15"/>
      <c r="K59" s="234"/>
      <c r="L59" s="15"/>
      <c r="M59" s="10"/>
    </row>
    <row r="60" spans="2:17" ht="15">
      <c r="B60" s="8"/>
      <c r="C60" s="8"/>
      <c r="D60" s="8"/>
      <c r="E60" s="8"/>
      <c r="F60" s="8"/>
      <c r="G60" s="15"/>
      <c r="H60" s="15"/>
      <c r="J60" s="15"/>
      <c r="K60" s="15" t="s">
        <v>283</v>
      </c>
      <c r="L60" s="49">
        <f>SUM(H58:H59)</f>
        <v>19755</v>
      </c>
      <c r="M60" s="14"/>
      <c r="Q60" s="6"/>
    </row>
    <row r="61" spans="2:13" ht="15">
      <c r="B61" s="8"/>
      <c r="C61" s="8"/>
      <c r="D61" s="8"/>
      <c r="E61" s="8"/>
      <c r="F61" s="8"/>
      <c r="G61" s="15"/>
      <c r="H61" s="15"/>
      <c r="I61" s="15"/>
      <c r="J61" s="15"/>
      <c r="K61" s="15"/>
      <c r="L61" s="15"/>
      <c r="M61" s="14"/>
    </row>
    <row r="62" spans="7:14" ht="15">
      <c r="G62" s="15"/>
      <c r="H62" s="15"/>
      <c r="I62" s="15"/>
      <c r="J62" s="8"/>
      <c r="L62" s="49"/>
      <c r="M62" s="49">
        <f>M48-L60+L54</f>
        <v>3251.709999999999</v>
      </c>
      <c r="N62" s="35"/>
    </row>
    <row r="63" spans="2:13" ht="15">
      <c r="B63" s="8"/>
      <c r="C63" s="8"/>
      <c r="D63" s="8"/>
      <c r="E63" s="8"/>
      <c r="F63" s="8"/>
      <c r="G63" s="15"/>
      <c r="H63" s="15"/>
      <c r="I63" s="15"/>
      <c r="J63" s="15"/>
      <c r="K63" s="15"/>
      <c r="L63" s="15"/>
      <c r="M63" s="10"/>
    </row>
    <row r="64" spans="2:14" s="228" customFormat="1" ht="22.5">
      <c r="B64" s="235" t="s">
        <v>278</v>
      </c>
      <c r="C64" s="235"/>
      <c r="D64" s="235"/>
      <c r="E64" s="235"/>
      <c r="F64" s="235"/>
      <c r="G64" s="229"/>
      <c r="H64" s="230" t="s">
        <v>279</v>
      </c>
      <c r="I64" s="236">
        <v>15500</v>
      </c>
      <c r="J64" s="237"/>
      <c r="K64" s="83"/>
      <c r="L64" s="226"/>
      <c r="M64" s="110"/>
      <c r="N64" s="227"/>
    </row>
    <row r="65" spans="2:13" ht="15">
      <c r="B65" s="48"/>
      <c r="C65" s="48"/>
      <c r="D65" s="48"/>
      <c r="E65" s="48"/>
      <c r="F65" s="48"/>
      <c r="G65" s="49"/>
      <c r="H65" s="49"/>
      <c r="I65" s="49"/>
      <c r="J65" s="49"/>
      <c r="K65" s="137"/>
      <c r="L65" s="137"/>
      <c r="M65" s="15"/>
    </row>
    <row r="66" spans="2:14" s="119" customFormat="1" ht="17.25">
      <c r="B66" s="119" t="s">
        <v>356</v>
      </c>
      <c r="G66" s="240"/>
      <c r="H66" s="240"/>
      <c r="I66" s="240"/>
      <c r="J66" s="240"/>
      <c r="M66" s="240">
        <f>M62+I64</f>
        <v>18751.71</v>
      </c>
      <c r="N66" s="244"/>
    </row>
    <row r="67" spans="2:13" ht="15">
      <c r="B67" s="8"/>
      <c r="C67" s="8"/>
      <c r="D67" s="8"/>
      <c r="E67" s="8"/>
      <c r="F67" s="49"/>
      <c r="G67" s="15"/>
      <c r="H67" s="15"/>
      <c r="I67" s="15"/>
      <c r="J67" s="8"/>
      <c r="K67" s="234"/>
      <c r="L67" s="49"/>
      <c r="M67" s="15"/>
    </row>
    <row r="68" spans="2:13" ht="15">
      <c r="B68" s="8"/>
      <c r="C68" s="8"/>
      <c r="D68" s="8"/>
      <c r="E68" s="8"/>
      <c r="F68" s="8"/>
      <c r="G68" s="15"/>
      <c r="H68" s="15"/>
      <c r="I68" s="15"/>
      <c r="J68" s="15"/>
      <c r="K68" s="15"/>
      <c r="L68" s="49"/>
      <c r="M68" s="15"/>
    </row>
    <row r="69" spans="2:13" ht="15">
      <c r="B69" s="8"/>
      <c r="C69" s="8"/>
      <c r="D69" s="8"/>
      <c r="E69" s="8"/>
      <c r="F69" s="8"/>
      <c r="G69" s="15"/>
      <c r="H69" s="15"/>
      <c r="I69" s="15"/>
      <c r="J69" s="8"/>
      <c r="K69" s="8"/>
      <c r="L69" s="238"/>
      <c r="M69" s="238"/>
    </row>
    <row r="70" spans="2:13" ht="15">
      <c r="B70" s="48" t="s">
        <v>280</v>
      </c>
      <c r="C70" s="48"/>
      <c r="D70" s="48"/>
      <c r="E70" s="48"/>
      <c r="F70" s="8"/>
      <c r="G70" s="15"/>
      <c r="H70" s="15"/>
      <c r="I70" s="225" t="s">
        <v>273</v>
      </c>
      <c r="J70" s="215"/>
      <c r="K70" s="225" t="s">
        <v>246</v>
      </c>
      <c r="L70" s="222"/>
      <c r="M70" s="238"/>
    </row>
    <row r="71" spans="2:13" ht="15">
      <c r="B71" s="8"/>
      <c r="C71" s="8"/>
      <c r="D71" s="8"/>
      <c r="E71" s="8"/>
      <c r="F71" s="8"/>
      <c r="G71" s="15"/>
      <c r="H71" s="15"/>
      <c r="I71" s="138"/>
      <c r="J71" s="215"/>
      <c r="K71" s="138"/>
      <c r="L71" s="15"/>
      <c r="M71" s="15"/>
    </row>
    <row r="72" spans="2:13" ht="15">
      <c r="B72" s="8" t="s">
        <v>13</v>
      </c>
      <c r="C72" s="8"/>
      <c r="D72" s="8"/>
      <c r="E72" s="8"/>
      <c r="F72" s="8"/>
      <c r="G72" s="15"/>
      <c r="H72" s="15"/>
      <c r="I72" s="15">
        <f>I73*2</f>
        <v>137.71657041314973</v>
      </c>
      <c r="J72" s="8"/>
      <c r="K72" s="15">
        <f>K73*2</f>
        <v>135.5487538259729</v>
      </c>
      <c r="L72" s="15"/>
      <c r="M72" s="15"/>
    </row>
    <row r="73" spans="2:13" ht="15">
      <c r="B73" s="8" t="s">
        <v>14</v>
      </c>
      <c r="C73" s="8"/>
      <c r="D73" s="8"/>
      <c r="E73" s="8"/>
      <c r="F73" s="8"/>
      <c r="G73" s="15"/>
      <c r="H73" s="15"/>
      <c r="I73" s="15">
        <f>I64/225.1</f>
        <v>68.85828520657486</v>
      </c>
      <c r="J73" s="8"/>
      <c r="K73" s="15">
        <f>I64/228.7</f>
        <v>67.77437691298645</v>
      </c>
      <c r="L73" s="15"/>
      <c r="M73" s="15"/>
    </row>
    <row r="74" spans="2:13" ht="15">
      <c r="B74" s="8" t="s">
        <v>15</v>
      </c>
      <c r="C74" s="8"/>
      <c r="D74" s="8"/>
      <c r="E74" s="8"/>
      <c r="F74" s="8"/>
      <c r="G74" s="15"/>
      <c r="H74" s="15"/>
      <c r="I74" s="15">
        <f>I73/3*2</f>
        <v>45.90552347104991</v>
      </c>
      <c r="J74" s="8"/>
      <c r="K74" s="15">
        <f>K73/3*2</f>
        <v>45.18291794199097</v>
      </c>
      <c r="L74" s="8" t="s">
        <v>124</v>
      </c>
      <c r="M74" s="15"/>
    </row>
    <row r="75" spans="2:14" ht="15">
      <c r="B75" s="8"/>
      <c r="C75" s="8"/>
      <c r="D75" s="8"/>
      <c r="E75" s="8"/>
      <c r="F75" s="15"/>
      <c r="G75" s="15"/>
      <c r="H75" s="15"/>
      <c r="I75" s="15"/>
      <c r="J75" s="8"/>
      <c r="K75" s="8"/>
      <c r="L75" s="8"/>
      <c r="M75" s="8">
        <v>390033</v>
      </c>
      <c r="N75" s="52"/>
    </row>
    <row r="76" spans="2:16" ht="15">
      <c r="B76" s="8">
        <v>53</v>
      </c>
      <c r="C76" s="8">
        <v>0</v>
      </c>
      <c r="D76" s="8">
        <v>0</v>
      </c>
      <c r="E76" s="8">
        <v>0</v>
      </c>
      <c r="F76" s="8">
        <v>643.74</v>
      </c>
      <c r="G76" s="15">
        <v>0</v>
      </c>
      <c r="H76" s="15">
        <v>0</v>
      </c>
      <c r="I76" s="15">
        <v>78</v>
      </c>
      <c r="J76" s="8">
        <v>0</v>
      </c>
      <c r="K76" s="8">
        <v>442.43</v>
      </c>
      <c r="L76" s="8">
        <v>0</v>
      </c>
      <c r="M76" s="15">
        <v>0</v>
      </c>
      <c r="N76" s="22">
        <v>0</v>
      </c>
      <c r="O76">
        <v>3273.4</v>
      </c>
      <c r="P76">
        <v>323.95</v>
      </c>
    </row>
    <row r="77" spans="2:13" ht="15">
      <c r="B77" s="8"/>
      <c r="C77" s="8"/>
      <c r="D77" s="8"/>
      <c r="E77" s="8"/>
      <c r="F77" s="8"/>
      <c r="G77" s="15"/>
      <c r="H77" s="15"/>
      <c r="I77" s="15"/>
      <c r="J77" s="8"/>
      <c r="K77" s="8"/>
      <c r="L77" s="8"/>
      <c r="M77" s="10"/>
    </row>
    <row r="78" spans="2:13" ht="15">
      <c r="B78" s="8"/>
      <c r="C78" s="8"/>
      <c r="D78" s="10"/>
      <c r="E78" s="10"/>
      <c r="F78" s="10"/>
      <c r="G78" s="14"/>
      <c r="H78" s="14"/>
      <c r="I78" s="15"/>
      <c r="J78" s="8"/>
      <c r="K78" s="8"/>
      <c r="L78" s="10"/>
      <c r="M78" s="10"/>
    </row>
    <row r="79" spans="2:13" ht="15">
      <c r="B79" s="10"/>
      <c r="C79" s="48"/>
      <c r="D79" s="10"/>
      <c r="E79" s="10"/>
      <c r="F79" s="10"/>
      <c r="G79" s="14"/>
      <c r="H79" s="14"/>
      <c r="I79" s="15"/>
      <c r="J79" s="8"/>
      <c r="K79" s="8"/>
      <c r="L79" s="10"/>
      <c r="M79" s="10"/>
    </row>
    <row r="80" spans="2:20" s="22" customFormat="1" ht="15">
      <c r="B80" s="10"/>
      <c r="C80" s="48"/>
      <c r="D80" s="10"/>
      <c r="E80" s="10"/>
      <c r="F80" s="10"/>
      <c r="G80" s="14"/>
      <c r="H80" s="14"/>
      <c r="I80" s="15"/>
      <c r="J80" s="8"/>
      <c r="K80" s="8"/>
      <c r="L80" s="10"/>
      <c r="M80" s="10"/>
      <c r="O80"/>
      <c r="P80"/>
      <c r="Q80"/>
      <c r="R80"/>
      <c r="S80"/>
      <c r="T80"/>
    </row>
    <row r="81" spans="2:20" s="22" customFormat="1" ht="15">
      <c r="B81" s="10"/>
      <c r="C81" s="48"/>
      <c r="D81" s="10"/>
      <c r="E81" s="10"/>
      <c r="F81" s="10"/>
      <c r="G81" s="14"/>
      <c r="H81" s="14"/>
      <c r="I81" s="15"/>
      <c r="J81" s="8"/>
      <c r="K81" s="8"/>
      <c r="L81" s="10"/>
      <c r="M81" s="10"/>
      <c r="O81"/>
      <c r="P81"/>
      <c r="Q81"/>
      <c r="R81"/>
      <c r="S81"/>
      <c r="T81"/>
    </row>
    <row r="82" spans="2:20" s="22" customFormat="1" ht="15">
      <c r="B82" s="10"/>
      <c r="C82" s="8"/>
      <c r="D82" s="10"/>
      <c r="E82" s="10"/>
      <c r="F82" s="10"/>
      <c r="G82" s="14"/>
      <c r="H82" s="14"/>
      <c r="I82" s="15"/>
      <c r="J82" s="8"/>
      <c r="K82" s="8"/>
      <c r="L82" s="10"/>
      <c r="M82" s="10"/>
      <c r="O82"/>
      <c r="P82"/>
      <c r="Q82"/>
      <c r="R82"/>
      <c r="S82"/>
      <c r="T82"/>
    </row>
    <row r="83" spans="2:20" s="22" customFormat="1" ht="15">
      <c r="B83" s="10"/>
      <c r="C83" s="8"/>
      <c r="D83" s="10"/>
      <c r="E83" s="10"/>
      <c r="F83" s="10"/>
      <c r="G83" s="14"/>
      <c r="H83" s="14"/>
      <c r="I83" s="15"/>
      <c r="J83" s="8"/>
      <c r="K83" s="8"/>
      <c r="L83" s="10"/>
      <c r="M83" s="10"/>
      <c r="O83"/>
      <c r="P83"/>
      <c r="Q83"/>
      <c r="R83"/>
      <c r="S83"/>
      <c r="T83"/>
    </row>
    <row r="84" spans="2:20" s="22" customFormat="1" ht="15">
      <c r="B84" s="8"/>
      <c r="C84" s="8"/>
      <c r="D84" s="8"/>
      <c r="E84" s="8"/>
      <c r="F84" s="8"/>
      <c r="G84" s="15"/>
      <c r="H84" s="15"/>
      <c r="I84" s="15"/>
      <c r="J84" s="8"/>
      <c r="K84" s="8"/>
      <c r="L84" s="8"/>
      <c r="M84" s="8"/>
      <c r="O84"/>
      <c r="P84"/>
      <c r="Q84"/>
      <c r="R84"/>
      <c r="S84"/>
      <c r="T84"/>
    </row>
    <row r="85" spans="2:20" s="22" customFormat="1" ht="15">
      <c r="B85" s="8"/>
      <c r="C85" s="8"/>
      <c r="D85" s="8"/>
      <c r="E85" s="8"/>
      <c r="F85" s="8"/>
      <c r="G85" s="15"/>
      <c r="H85" s="15"/>
      <c r="I85" s="15"/>
      <c r="J85" s="8"/>
      <c r="K85" s="8"/>
      <c r="L85" s="8"/>
      <c r="M85" s="8"/>
      <c r="O85"/>
      <c r="P85"/>
      <c r="Q85"/>
      <c r="R85"/>
      <c r="S85"/>
      <c r="T85"/>
    </row>
    <row r="86" spans="2:20" s="22" customFormat="1" ht="15">
      <c r="B86" s="8"/>
      <c r="C86" s="8"/>
      <c r="D86" s="8"/>
      <c r="E86" s="8"/>
      <c r="F86" s="8"/>
      <c r="G86" s="15"/>
      <c r="H86" s="15"/>
      <c r="I86" s="15"/>
      <c r="J86" s="8"/>
      <c r="K86" s="8"/>
      <c r="L86" s="8"/>
      <c r="M86" s="8"/>
      <c r="O86"/>
      <c r="P86"/>
      <c r="Q86"/>
      <c r="R86"/>
      <c r="S86"/>
      <c r="T86"/>
    </row>
    <row r="87" spans="2:20" s="22" customFormat="1" ht="15">
      <c r="B87" s="8"/>
      <c r="C87" s="8"/>
      <c r="D87" s="8"/>
      <c r="E87" s="8"/>
      <c r="F87" s="8"/>
      <c r="G87" s="15"/>
      <c r="H87" s="15"/>
      <c r="I87" s="15"/>
      <c r="J87" s="8"/>
      <c r="K87" s="8"/>
      <c r="L87" s="8"/>
      <c r="M87" s="8"/>
      <c r="O87"/>
      <c r="P87"/>
      <c r="Q87"/>
      <c r="R87"/>
      <c r="S87"/>
      <c r="T87"/>
    </row>
    <row r="88" spans="2:20" s="22" customFormat="1" ht="15">
      <c r="B88" s="8"/>
      <c r="C88" s="8"/>
      <c r="D88" s="8"/>
      <c r="E88" s="8"/>
      <c r="F88" s="8"/>
      <c r="G88" s="15"/>
      <c r="H88" s="15"/>
      <c r="I88" s="15"/>
      <c r="J88" s="8"/>
      <c r="K88" s="8"/>
      <c r="L88" s="8"/>
      <c r="M88" s="8"/>
      <c r="O88"/>
      <c r="P88"/>
      <c r="Q88"/>
      <c r="R88"/>
      <c r="S88"/>
      <c r="T88"/>
    </row>
    <row r="89" spans="2:20" s="22" customFormat="1" ht="12.75">
      <c r="B89" s="1"/>
      <c r="C89" s="1"/>
      <c r="D89" s="1"/>
      <c r="E89" s="1"/>
      <c r="F89" s="1"/>
      <c r="G89" s="7"/>
      <c r="H89" s="7"/>
      <c r="I89" s="7"/>
      <c r="J89" s="1"/>
      <c r="K89" s="1"/>
      <c r="L89" s="1"/>
      <c r="M89" s="1"/>
      <c r="O89"/>
      <c r="P89"/>
      <c r="Q89"/>
      <c r="R89"/>
      <c r="S89"/>
      <c r="T89"/>
    </row>
    <row r="90" spans="2:20" s="22" customFormat="1" ht="12.75">
      <c r="B90" s="1"/>
      <c r="C90" s="1"/>
      <c r="D90" s="1"/>
      <c r="E90" s="1"/>
      <c r="F90" s="1"/>
      <c r="G90" s="7"/>
      <c r="H90" s="7"/>
      <c r="I90" s="7"/>
      <c r="J90" s="1"/>
      <c r="K90" s="1"/>
      <c r="L90" s="1"/>
      <c r="M90" s="1"/>
      <c r="O90"/>
      <c r="P90"/>
      <c r="Q90"/>
      <c r="R90"/>
      <c r="S90"/>
      <c r="T90"/>
    </row>
  </sheetData>
  <sheetProtection/>
  <printOptions/>
  <pageMargins left="0.2362204724409449" right="0.2362204724409449" top="0" bottom="0.7480314960629921" header="0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T91"/>
  <sheetViews>
    <sheetView zoomScale="75" zoomScaleNormal="75" zoomScalePageLayoutView="0" workbookViewId="0" topLeftCell="A20">
      <selection activeCell="K34" sqref="K34"/>
    </sheetView>
  </sheetViews>
  <sheetFormatPr defaultColWidth="9.140625" defaultRowHeight="12.75"/>
  <cols>
    <col min="1" max="1" width="1.8515625" style="0" customWidth="1"/>
    <col min="2" max="2" width="4.140625" style="0" customWidth="1"/>
    <col min="3" max="3" width="11.8515625" style="0" customWidth="1"/>
    <col min="4" max="4" width="9.140625" style="0" customWidth="1"/>
    <col min="5" max="5" width="8.57421875" style="0" customWidth="1"/>
    <col min="6" max="6" width="16.140625" style="0" customWidth="1"/>
    <col min="7" max="7" width="9.421875" style="6" customWidth="1"/>
    <col min="8" max="8" width="14.00390625" style="6" customWidth="1"/>
    <col min="9" max="9" width="15.7109375" style="7" customWidth="1"/>
    <col min="10" max="10" width="2.28125" style="1" customWidth="1"/>
    <col min="11" max="11" width="9.57421875" style="1" customWidth="1"/>
    <col min="12" max="12" width="10.00390625" style="0" customWidth="1"/>
    <col min="13" max="13" width="14.8515625" style="0" customWidth="1"/>
    <col min="14" max="14" width="12.8515625" style="22" customWidth="1"/>
  </cols>
  <sheetData>
    <row r="1" spans="2:13" ht="22.5">
      <c r="B1" s="239" t="s">
        <v>16</v>
      </c>
      <c r="C1" s="1"/>
      <c r="D1" s="1"/>
      <c r="E1" s="1"/>
      <c r="F1" s="1"/>
      <c r="G1" s="7"/>
      <c r="H1" s="7"/>
      <c r="L1" s="1"/>
      <c r="M1" s="1"/>
    </row>
    <row r="2" spans="2:13" ht="12.75">
      <c r="B2" s="1"/>
      <c r="C2" s="1"/>
      <c r="D2" s="1"/>
      <c r="E2" s="1"/>
      <c r="F2" s="1"/>
      <c r="G2" s="7"/>
      <c r="H2" s="7"/>
      <c r="L2" s="1"/>
      <c r="M2" s="1"/>
    </row>
    <row r="3" spans="2:13" ht="21">
      <c r="B3" s="231" t="s">
        <v>317</v>
      </c>
      <c r="C3" s="8"/>
      <c r="D3" s="8"/>
      <c r="E3" s="8"/>
      <c r="F3" s="8"/>
      <c r="G3" s="15"/>
      <c r="H3" s="15"/>
      <c r="I3" s="15"/>
      <c r="J3" s="8"/>
      <c r="K3" s="8"/>
      <c r="L3" s="8"/>
      <c r="M3" s="8"/>
    </row>
    <row r="4" spans="2:13" ht="15">
      <c r="B4" s="8"/>
      <c r="C4" s="8"/>
      <c r="D4" s="8"/>
      <c r="E4" s="8"/>
      <c r="F4" s="8"/>
      <c r="G4" s="15"/>
      <c r="H4" s="15"/>
      <c r="I4" s="15"/>
      <c r="J4" s="8"/>
      <c r="K4" s="8"/>
      <c r="L4" s="107"/>
      <c r="M4" s="10"/>
    </row>
    <row r="5" spans="2:14" ht="15">
      <c r="B5" s="48" t="s">
        <v>339</v>
      </c>
      <c r="C5" s="8"/>
      <c r="D5" s="8"/>
      <c r="E5" s="8"/>
      <c r="F5" s="8"/>
      <c r="G5" s="15"/>
      <c r="H5" s="15"/>
      <c r="I5" s="15"/>
      <c r="J5" s="15"/>
      <c r="K5" s="107"/>
      <c r="L5" s="8"/>
      <c r="M5" s="49" t="s">
        <v>284</v>
      </c>
      <c r="N5" s="224"/>
    </row>
    <row r="6" spans="2:13" ht="15">
      <c r="B6" s="8" t="s">
        <v>84</v>
      </c>
      <c r="C6" s="8"/>
      <c r="D6" s="8"/>
      <c r="E6" s="8"/>
      <c r="F6" s="8"/>
      <c r="G6" s="15"/>
      <c r="H6" s="15"/>
      <c r="I6" s="15">
        <v>19099.98</v>
      </c>
      <c r="J6" s="15"/>
      <c r="K6" s="15"/>
      <c r="L6" s="15"/>
      <c r="M6" s="10"/>
    </row>
    <row r="7" spans="2:13" ht="15">
      <c r="B7" s="8" t="s">
        <v>85</v>
      </c>
      <c r="C7" s="8"/>
      <c r="D7" s="8"/>
      <c r="E7" s="8"/>
      <c r="F7" s="8"/>
      <c r="G7" s="15"/>
      <c r="H7" s="15"/>
      <c r="I7" s="15">
        <v>6183.06</v>
      </c>
      <c r="J7" s="15"/>
      <c r="K7" s="15"/>
      <c r="L7" s="15"/>
      <c r="M7" s="10"/>
    </row>
    <row r="8" spans="2:13" ht="15">
      <c r="B8" s="8"/>
      <c r="C8" s="8"/>
      <c r="D8" s="8"/>
      <c r="E8" s="8"/>
      <c r="F8" s="8"/>
      <c r="G8" s="15"/>
      <c r="H8" s="15"/>
      <c r="I8" s="15"/>
      <c r="J8" s="8"/>
      <c r="K8" s="8"/>
      <c r="L8" s="8"/>
      <c r="M8" s="49">
        <f>I6+I7</f>
        <v>25283.04</v>
      </c>
    </row>
    <row r="9" spans="2:13" ht="15">
      <c r="B9" s="8"/>
      <c r="C9" s="8"/>
      <c r="D9" s="8"/>
      <c r="E9" s="8"/>
      <c r="F9" s="8"/>
      <c r="G9" s="15"/>
      <c r="H9" s="15"/>
      <c r="I9" s="15"/>
      <c r="J9" s="15"/>
      <c r="K9" s="8"/>
      <c r="L9" s="15"/>
      <c r="M9" s="15"/>
    </row>
    <row r="10" spans="2:13" ht="15">
      <c r="B10" s="48" t="s">
        <v>318</v>
      </c>
      <c r="C10" s="8"/>
      <c r="D10" s="8"/>
      <c r="E10" s="8"/>
      <c r="F10" s="8"/>
      <c r="G10" s="15"/>
      <c r="H10" s="15"/>
      <c r="I10" s="15"/>
      <c r="J10" s="8"/>
      <c r="K10" s="8"/>
      <c r="L10" s="15"/>
      <c r="M10" s="8"/>
    </row>
    <row r="11" spans="2:13" ht="15">
      <c r="B11" s="8"/>
      <c r="C11" s="8"/>
      <c r="D11" s="8"/>
      <c r="E11" s="8"/>
      <c r="F11" s="191"/>
      <c r="G11" s="190"/>
      <c r="H11" s="190"/>
      <c r="I11" s="190"/>
      <c r="J11" s="15"/>
      <c r="K11" s="8"/>
      <c r="L11" s="15"/>
      <c r="M11" s="15"/>
    </row>
    <row r="12" spans="2:13" ht="15">
      <c r="B12" s="8"/>
      <c r="C12" s="8"/>
      <c r="D12" s="8"/>
      <c r="E12" s="8"/>
      <c r="F12" s="8" t="s">
        <v>5</v>
      </c>
      <c r="G12" s="15">
        <v>600</v>
      </c>
      <c r="H12" s="190"/>
      <c r="I12" s="190"/>
      <c r="J12" s="15"/>
      <c r="K12" s="8"/>
      <c r="L12" s="15"/>
      <c r="M12" s="15"/>
    </row>
    <row r="13" spans="2:13" ht="15">
      <c r="B13" s="8"/>
      <c r="C13" s="8"/>
      <c r="D13" s="8"/>
      <c r="E13" s="215" t="s">
        <v>281</v>
      </c>
      <c r="F13" s="8" t="s">
        <v>188</v>
      </c>
      <c r="G13" s="15">
        <v>2428</v>
      </c>
      <c r="H13" s="15"/>
      <c r="I13" s="15"/>
      <c r="J13" s="15"/>
      <c r="L13" s="15"/>
      <c r="M13" s="8"/>
    </row>
    <row r="14" spans="2:13" ht="15">
      <c r="B14" s="8"/>
      <c r="C14" s="8"/>
      <c r="D14" s="8"/>
      <c r="E14" s="215" t="s">
        <v>319</v>
      </c>
      <c r="F14" s="8" t="s">
        <v>188</v>
      </c>
      <c r="G14" s="15">
        <v>300</v>
      </c>
      <c r="H14" s="15"/>
      <c r="I14" s="15"/>
      <c r="J14" s="232"/>
      <c r="K14" s="215" t="s">
        <v>282</v>
      </c>
      <c r="L14" s="49"/>
      <c r="M14" s="8"/>
    </row>
    <row r="15" spans="2:13" ht="15">
      <c r="B15" s="8"/>
      <c r="C15" s="8"/>
      <c r="F15" s="8" t="s">
        <v>321</v>
      </c>
      <c r="H15" s="153" t="s">
        <v>336</v>
      </c>
      <c r="I15" s="232"/>
      <c r="J15" s="232"/>
      <c r="K15" s="8"/>
      <c r="L15" s="232">
        <f>SUM(G12:G16)</f>
        <v>3328</v>
      </c>
      <c r="M15" s="142">
        <f>M8+L15</f>
        <v>28611.04</v>
      </c>
    </row>
    <row r="16" spans="2:13" ht="15">
      <c r="B16" s="8"/>
      <c r="C16" s="8"/>
      <c r="D16" s="8"/>
      <c r="E16" s="8"/>
      <c r="F16" s="8"/>
      <c r="G16" s="15"/>
      <c r="H16" s="15"/>
      <c r="I16" s="15"/>
      <c r="J16" s="15"/>
      <c r="K16" s="8"/>
      <c r="L16" s="15"/>
      <c r="M16" s="15"/>
    </row>
    <row r="17" spans="2:13" ht="15">
      <c r="B17" s="48" t="s">
        <v>340</v>
      </c>
      <c r="C17" s="8"/>
      <c r="D17" s="8"/>
      <c r="E17" s="8"/>
      <c r="F17" s="8"/>
      <c r="G17" s="15"/>
      <c r="H17" s="15"/>
      <c r="I17" s="49"/>
      <c r="J17" s="232"/>
      <c r="K17" s="8"/>
      <c r="L17" s="15"/>
      <c r="M17" s="15"/>
    </row>
    <row r="18" spans="2:13" ht="15">
      <c r="B18" s="48"/>
      <c r="C18" s="8"/>
      <c r="D18" s="8"/>
      <c r="E18" s="8"/>
      <c r="F18" s="8"/>
      <c r="G18" s="15"/>
      <c r="H18" s="15" t="s">
        <v>330</v>
      </c>
      <c r="I18" s="49"/>
      <c r="J18" s="232"/>
      <c r="K18" s="8"/>
      <c r="L18" s="15"/>
      <c r="M18" s="15" t="s">
        <v>331</v>
      </c>
    </row>
    <row r="19" spans="2:13" ht="15">
      <c r="B19" s="48"/>
      <c r="C19" s="233" t="s">
        <v>187</v>
      </c>
      <c r="D19" s="191"/>
      <c r="E19" s="191"/>
      <c r="F19" s="191"/>
      <c r="G19" s="191"/>
      <c r="H19" s="15">
        <v>200</v>
      </c>
      <c r="J19" s="15"/>
      <c r="K19" s="8"/>
      <c r="L19" s="15"/>
      <c r="M19" s="15">
        <v>200</v>
      </c>
    </row>
    <row r="20" spans="2:14" s="1" customFormat="1" ht="15">
      <c r="B20" s="48"/>
      <c r="C20" s="233" t="s">
        <v>274</v>
      </c>
      <c r="D20" s="8"/>
      <c r="E20" s="8"/>
      <c r="F20" s="8"/>
      <c r="G20" s="8"/>
      <c r="H20" s="15">
        <v>550</v>
      </c>
      <c r="I20" s="7"/>
      <c r="J20" s="15"/>
      <c r="K20" s="8"/>
      <c r="L20" s="15"/>
      <c r="M20" s="15">
        <v>550</v>
      </c>
      <c r="N20" s="35"/>
    </row>
    <row r="21" spans="2:13" ht="15">
      <c r="B21" s="48"/>
      <c r="C21" s="233" t="s">
        <v>121</v>
      </c>
      <c r="D21" s="191"/>
      <c r="E21" s="191"/>
      <c r="F21" s="191"/>
      <c r="G21" s="191"/>
      <c r="H21" s="15">
        <v>0</v>
      </c>
      <c r="J21" s="15"/>
      <c r="K21" s="8"/>
      <c r="L21" s="15"/>
      <c r="M21" s="15">
        <v>0</v>
      </c>
    </row>
    <row r="22" spans="2:13" ht="15">
      <c r="B22" s="48"/>
      <c r="C22" s="233" t="s">
        <v>250</v>
      </c>
      <c r="D22" s="191"/>
      <c r="E22" s="191"/>
      <c r="F22" s="191"/>
      <c r="G22" s="191"/>
      <c r="H22" s="15">
        <v>1072.9</v>
      </c>
      <c r="J22" s="15"/>
      <c r="K22" s="8"/>
      <c r="L22" s="15"/>
      <c r="M22" s="15">
        <v>1072.9</v>
      </c>
    </row>
    <row r="23" spans="2:13" ht="15">
      <c r="B23" s="48"/>
      <c r="C23" s="266" t="s">
        <v>109</v>
      </c>
      <c r="D23" s="262"/>
      <c r="E23" s="262"/>
      <c r="F23" s="262"/>
      <c r="G23" s="262"/>
      <c r="H23" s="248">
        <v>120</v>
      </c>
      <c r="J23" s="15"/>
      <c r="K23" s="8"/>
      <c r="L23" s="15"/>
      <c r="M23" s="248"/>
    </row>
    <row r="24" spans="2:18" s="1" customFormat="1" ht="15">
      <c r="B24" s="48"/>
      <c r="C24" s="233" t="s">
        <v>245</v>
      </c>
      <c r="D24" s="8"/>
      <c r="E24" s="8"/>
      <c r="F24" s="8"/>
      <c r="G24" s="8"/>
      <c r="H24" s="15">
        <v>803</v>
      </c>
      <c r="I24" s="7"/>
      <c r="J24" s="15"/>
      <c r="K24" s="8"/>
      <c r="L24" s="15"/>
      <c r="M24" s="15">
        <v>803</v>
      </c>
      <c r="N24" s="35"/>
      <c r="R24" s="1" t="s">
        <v>72</v>
      </c>
    </row>
    <row r="25" spans="2:14" s="1" customFormat="1" ht="15">
      <c r="B25" s="48" t="s">
        <v>341</v>
      </c>
      <c r="C25" s="233" t="s">
        <v>323</v>
      </c>
      <c r="D25" s="8"/>
      <c r="E25" s="8"/>
      <c r="F25" s="8"/>
      <c r="G25" s="8"/>
      <c r="H25" s="8">
        <v>400</v>
      </c>
      <c r="I25" s="7" t="s">
        <v>324</v>
      </c>
      <c r="J25" s="15"/>
      <c r="K25" s="8" t="s">
        <v>342</v>
      </c>
      <c r="L25" s="15"/>
      <c r="M25" s="15">
        <v>400</v>
      </c>
      <c r="N25" s="35" t="s">
        <v>335</v>
      </c>
    </row>
    <row r="26" spans="2:13" ht="15">
      <c r="B26" s="48"/>
      <c r="C26" s="233" t="s">
        <v>329</v>
      </c>
      <c r="D26" s="191"/>
      <c r="E26" s="191"/>
      <c r="F26" s="191"/>
      <c r="G26" s="191"/>
      <c r="H26" s="15">
        <v>200</v>
      </c>
      <c r="J26" s="15"/>
      <c r="K26" s="8"/>
      <c r="L26" s="15"/>
      <c r="M26" s="15">
        <v>200</v>
      </c>
    </row>
    <row r="27" spans="2:8" ht="15">
      <c r="B27" s="48"/>
      <c r="C27" s="266" t="s">
        <v>102</v>
      </c>
      <c r="D27" s="262"/>
      <c r="E27" s="262"/>
      <c r="F27" s="262"/>
      <c r="G27" s="262"/>
      <c r="H27" s="248">
        <v>300</v>
      </c>
    </row>
    <row r="28" spans="2:13" ht="15">
      <c r="B28" s="48"/>
      <c r="C28" s="233" t="s">
        <v>112</v>
      </c>
      <c r="D28" s="191"/>
      <c r="E28" s="191"/>
      <c r="F28" s="191"/>
      <c r="G28" s="191"/>
      <c r="H28" s="6">
        <v>442.43</v>
      </c>
      <c r="J28" s="15"/>
      <c r="K28" s="8"/>
      <c r="L28" s="15"/>
      <c r="M28" s="15">
        <v>442.43</v>
      </c>
    </row>
    <row r="29" spans="2:13" ht="15">
      <c r="B29" s="48"/>
      <c r="C29" s="233" t="s">
        <v>125</v>
      </c>
      <c r="D29" s="191"/>
      <c r="E29" s="191"/>
      <c r="F29" s="191"/>
      <c r="G29" s="191"/>
      <c r="H29" s="15">
        <v>0</v>
      </c>
      <c r="J29" s="15"/>
      <c r="K29" s="8"/>
      <c r="L29" s="15"/>
      <c r="M29" s="15">
        <v>0</v>
      </c>
    </row>
    <row r="30" spans="2:13" ht="15">
      <c r="B30" s="48"/>
      <c r="C30" s="233" t="s">
        <v>77</v>
      </c>
      <c r="D30" s="191"/>
      <c r="E30" s="191"/>
      <c r="F30" s="191"/>
      <c r="G30" s="191"/>
      <c r="H30" s="15">
        <v>0</v>
      </c>
      <c r="J30" s="15"/>
      <c r="K30" s="8"/>
      <c r="L30" s="15"/>
      <c r="M30" s="15">
        <v>0</v>
      </c>
    </row>
    <row r="31" spans="2:20" ht="15">
      <c r="B31" s="48"/>
      <c r="C31" s="233" t="s">
        <v>1</v>
      </c>
      <c r="D31" s="191"/>
      <c r="E31" s="191"/>
      <c r="F31" s="191"/>
      <c r="G31" s="191"/>
      <c r="H31" s="15">
        <v>0</v>
      </c>
      <c r="J31" s="15"/>
      <c r="K31" s="8"/>
      <c r="L31" s="15"/>
      <c r="M31" s="15">
        <v>0</v>
      </c>
      <c r="T31" s="1" t="s">
        <v>124</v>
      </c>
    </row>
    <row r="32" spans="2:13" ht="15">
      <c r="B32" s="48"/>
      <c r="C32" s="233" t="s">
        <v>127</v>
      </c>
      <c r="D32" s="191"/>
      <c r="E32" s="191"/>
      <c r="F32" s="191"/>
      <c r="G32" s="191"/>
      <c r="H32" s="15">
        <v>0</v>
      </c>
      <c r="J32" s="15"/>
      <c r="K32" s="8"/>
      <c r="L32" s="15"/>
      <c r="M32" s="15">
        <v>0</v>
      </c>
    </row>
    <row r="33" spans="2:13" ht="15">
      <c r="B33" s="48"/>
      <c r="C33" s="233" t="s">
        <v>110</v>
      </c>
      <c r="D33" s="191"/>
      <c r="E33" s="191"/>
      <c r="F33" s="191"/>
      <c r="G33" s="191"/>
      <c r="H33" s="15">
        <v>0</v>
      </c>
      <c r="J33" s="15"/>
      <c r="K33" s="8"/>
      <c r="L33" s="15"/>
      <c r="M33" s="15">
        <v>0</v>
      </c>
    </row>
    <row r="34" spans="2:13" ht="15">
      <c r="B34" s="48"/>
      <c r="C34" s="233" t="s">
        <v>128</v>
      </c>
      <c r="D34" s="191"/>
      <c r="E34" s="191"/>
      <c r="F34" s="191"/>
      <c r="G34" s="191"/>
      <c r="H34" s="15">
        <v>0</v>
      </c>
      <c r="J34" s="15"/>
      <c r="K34" s="8"/>
      <c r="L34" s="15"/>
      <c r="M34" s="15">
        <v>0</v>
      </c>
    </row>
    <row r="35" spans="2:13" ht="15">
      <c r="B35" s="48"/>
      <c r="C35" s="246" t="s">
        <v>113</v>
      </c>
      <c r="D35" s="191"/>
      <c r="E35" s="191"/>
      <c r="F35" s="191"/>
      <c r="G35" s="191"/>
      <c r="H35" s="15">
        <v>0</v>
      </c>
      <c r="J35" s="15"/>
      <c r="K35" s="8"/>
      <c r="L35" s="15"/>
      <c r="M35" s="15">
        <v>0</v>
      </c>
    </row>
    <row r="36" spans="2:13" ht="15">
      <c r="B36" s="48"/>
      <c r="C36" s="233" t="s">
        <v>130</v>
      </c>
      <c r="D36" s="191"/>
      <c r="E36" s="191"/>
      <c r="F36" s="191"/>
      <c r="G36" s="191"/>
      <c r="H36" s="15">
        <v>75</v>
      </c>
      <c r="J36" s="15"/>
      <c r="K36" s="8"/>
      <c r="L36" s="15"/>
      <c r="M36" s="15">
        <v>75</v>
      </c>
    </row>
    <row r="37" spans="2:13" ht="15">
      <c r="B37" s="48"/>
      <c r="C37" s="233" t="s">
        <v>251</v>
      </c>
      <c r="D37" s="190"/>
      <c r="E37" s="191"/>
      <c r="F37" s="191"/>
      <c r="G37" s="191"/>
      <c r="H37" s="15">
        <v>717.0999999999999</v>
      </c>
      <c r="J37" s="15"/>
      <c r="K37" s="8"/>
      <c r="L37" s="15"/>
      <c r="M37" s="15">
        <v>717.0999999999999</v>
      </c>
    </row>
    <row r="38" spans="2:13" ht="15">
      <c r="B38" s="48"/>
      <c r="C38" s="233" t="s">
        <v>252</v>
      </c>
      <c r="D38" s="190"/>
      <c r="E38" s="191"/>
      <c r="F38" s="191"/>
      <c r="G38" s="191"/>
      <c r="H38" s="15">
        <v>0</v>
      </c>
      <c r="J38" s="15"/>
      <c r="K38" s="8"/>
      <c r="L38" s="15"/>
      <c r="M38" s="15">
        <v>0</v>
      </c>
    </row>
    <row r="39" spans="2:13" ht="15">
      <c r="B39" s="48"/>
      <c r="C39" s="233" t="s">
        <v>73</v>
      </c>
      <c r="D39" s="190"/>
      <c r="E39" s="191"/>
      <c r="F39" s="191"/>
      <c r="G39" s="191"/>
      <c r="H39" s="15">
        <v>0</v>
      </c>
      <c r="J39" s="15"/>
      <c r="K39" s="8"/>
      <c r="L39" s="15"/>
      <c r="M39" s="15">
        <v>0</v>
      </c>
    </row>
    <row r="40" spans="2:13" ht="15">
      <c r="B40" s="48"/>
      <c r="C40" s="233" t="s">
        <v>132</v>
      </c>
      <c r="D40" s="190"/>
      <c r="E40" s="191"/>
      <c r="F40" s="191"/>
      <c r="G40" s="191"/>
      <c r="H40" s="15">
        <v>2377.8</v>
      </c>
      <c r="J40" s="15"/>
      <c r="K40" s="8"/>
      <c r="L40" s="15"/>
      <c r="M40" s="15">
        <v>2377.8</v>
      </c>
    </row>
    <row r="41" spans="2:13" ht="15">
      <c r="B41" s="48"/>
      <c r="C41" s="233" t="s">
        <v>134</v>
      </c>
      <c r="D41" s="190"/>
      <c r="E41" s="191"/>
      <c r="F41" s="191"/>
      <c r="G41" s="191"/>
      <c r="H41" s="15">
        <v>248.57</v>
      </c>
      <c r="J41" s="15"/>
      <c r="K41" s="8"/>
      <c r="L41" s="15"/>
      <c r="M41" s="15">
        <v>248.57</v>
      </c>
    </row>
    <row r="42" spans="2:13" ht="15">
      <c r="B42" s="48"/>
      <c r="C42" s="233" t="s">
        <v>135</v>
      </c>
      <c r="D42" s="190"/>
      <c r="E42" s="191"/>
      <c r="F42" s="191"/>
      <c r="G42" s="191"/>
      <c r="H42" s="15">
        <v>50</v>
      </c>
      <c r="J42" s="15"/>
      <c r="K42" s="8"/>
      <c r="L42" s="15"/>
      <c r="M42" s="15">
        <v>50</v>
      </c>
    </row>
    <row r="43" spans="2:13" ht="15">
      <c r="B43" s="48"/>
      <c r="C43" s="233" t="s">
        <v>136</v>
      </c>
      <c r="D43" s="190"/>
      <c r="E43" s="191"/>
      <c r="F43" s="191"/>
      <c r="G43" s="191"/>
      <c r="H43" s="15">
        <v>0</v>
      </c>
      <c r="J43" s="15"/>
      <c r="K43" s="8"/>
      <c r="L43" s="15"/>
      <c r="M43" s="15">
        <v>0</v>
      </c>
    </row>
    <row r="44" spans="2:13" ht="15">
      <c r="B44" s="48"/>
      <c r="C44" s="233" t="s">
        <v>2</v>
      </c>
      <c r="D44" s="190" t="s">
        <v>124</v>
      </c>
      <c r="E44" s="191"/>
      <c r="F44" s="191"/>
      <c r="G44" s="191"/>
      <c r="H44" s="15">
        <v>1690</v>
      </c>
      <c r="J44" s="15"/>
      <c r="K44" s="8"/>
      <c r="L44" s="15"/>
      <c r="M44" s="15">
        <v>1690</v>
      </c>
    </row>
    <row r="45" spans="2:14" s="118" customFormat="1" ht="15">
      <c r="B45" s="262"/>
      <c r="C45" s="263" t="s">
        <v>254</v>
      </c>
      <c r="D45" s="248"/>
      <c r="E45" s="262"/>
      <c r="F45" s="262"/>
      <c r="G45" s="262"/>
      <c r="H45" s="15">
        <v>0</v>
      </c>
      <c r="I45" s="7"/>
      <c r="J45" s="15"/>
      <c r="K45" s="8"/>
      <c r="L45" s="15"/>
      <c r="M45" s="15">
        <v>0</v>
      </c>
      <c r="N45" s="264"/>
    </row>
    <row r="46" spans="2:14" s="118" customFormat="1" ht="15">
      <c r="B46" s="262"/>
      <c r="C46" s="267" t="s">
        <v>287</v>
      </c>
      <c r="D46" s="262"/>
      <c r="E46" s="262"/>
      <c r="F46" s="262"/>
      <c r="G46" s="268"/>
      <c r="H46" s="269"/>
      <c r="I46" s="153" t="s">
        <v>336</v>
      </c>
      <c r="J46" s="248"/>
      <c r="L46" s="248"/>
      <c r="M46" s="269"/>
      <c r="N46" s="264"/>
    </row>
    <row r="47" spans="2:13" ht="15">
      <c r="B47" s="48"/>
      <c r="C47" s="251"/>
      <c r="D47" s="8"/>
      <c r="E47" s="8"/>
      <c r="F47" s="8"/>
      <c r="G47" s="232"/>
      <c r="H47" s="250"/>
      <c r="I47" s="15">
        <f>SUM(H19:H46)</f>
        <v>9246.8</v>
      </c>
      <c r="J47" s="15"/>
      <c r="K47" s="8"/>
      <c r="M47" s="6">
        <f>SUM(M19:M46)</f>
        <v>8826.8</v>
      </c>
    </row>
    <row r="48" spans="2:14" ht="15">
      <c r="B48" s="48"/>
      <c r="C48" s="8"/>
      <c r="D48" s="8"/>
      <c r="E48" s="8"/>
      <c r="F48" s="8"/>
      <c r="G48" s="8"/>
      <c r="H48" s="15" t="s">
        <v>72</v>
      </c>
      <c r="I48" s="15"/>
      <c r="J48" s="232"/>
      <c r="K48" s="8"/>
      <c r="L48" s="15"/>
      <c r="M48" s="49"/>
      <c r="N48" s="35"/>
    </row>
    <row r="49" spans="2:14" s="241" customFormat="1" ht="17.25">
      <c r="B49" s="119" t="s">
        <v>326</v>
      </c>
      <c r="G49" s="242"/>
      <c r="H49" s="240">
        <f>M15-I47</f>
        <v>19364.24</v>
      </c>
      <c r="I49" s="242"/>
      <c r="M49" s="240">
        <f>M15-M47</f>
        <v>19784.24</v>
      </c>
      <c r="N49" s="243"/>
    </row>
    <row r="50" spans="2:13" ht="15">
      <c r="B50" s="8"/>
      <c r="C50" s="8"/>
      <c r="D50" s="8"/>
      <c r="E50" s="8"/>
      <c r="F50" s="8"/>
      <c r="G50" s="15"/>
      <c r="H50" s="15"/>
      <c r="I50" s="15"/>
      <c r="J50" s="8"/>
      <c r="K50" s="234"/>
      <c r="L50" s="15"/>
      <c r="M50" s="10"/>
    </row>
    <row r="51" spans="2:13" ht="15">
      <c r="B51" s="48" t="s">
        <v>327</v>
      </c>
      <c r="C51" s="8"/>
      <c r="D51" s="8"/>
      <c r="E51" s="8"/>
      <c r="F51" s="8"/>
      <c r="G51" s="190"/>
      <c r="H51" s="15"/>
      <c r="I51" s="15"/>
      <c r="J51" s="8"/>
      <c r="K51" s="8"/>
      <c r="L51" s="8"/>
      <c r="M51" s="14"/>
    </row>
    <row r="52" spans="2:13" ht="15">
      <c r="B52" s="48"/>
      <c r="C52" s="8"/>
      <c r="D52" s="8"/>
      <c r="E52" s="8"/>
      <c r="F52" s="8"/>
      <c r="G52" s="15"/>
      <c r="H52" s="15"/>
      <c r="I52" s="15"/>
      <c r="J52" s="8"/>
      <c r="K52" s="8"/>
      <c r="L52" s="15"/>
      <c r="M52" s="14"/>
    </row>
    <row r="53" spans="2:13" ht="15">
      <c r="B53" s="8"/>
      <c r="C53" s="8"/>
      <c r="D53" s="8"/>
      <c r="E53" s="8"/>
      <c r="F53" s="8" t="s">
        <v>5</v>
      </c>
      <c r="G53" s="15">
        <v>100</v>
      </c>
      <c r="H53" s="15"/>
      <c r="I53" s="15"/>
      <c r="J53" s="8"/>
      <c r="K53" s="8"/>
      <c r="L53" s="8"/>
      <c r="M53" s="14"/>
    </row>
    <row r="54" spans="2:13" ht="15">
      <c r="B54" s="8"/>
      <c r="C54" s="8"/>
      <c r="D54" s="8"/>
      <c r="E54" s="8"/>
      <c r="F54" s="8" t="s">
        <v>188</v>
      </c>
      <c r="G54" s="15">
        <f>49*60.75</f>
        <v>2976.75</v>
      </c>
      <c r="H54" s="15" t="s">
        <v>286</v>
      </c>
      <c r="I54" s="15"/>
      <c r="J54" s="8"/>
      <c r="K54" s="8"/>
      <c r="L54" s="15"/>
      <c r="M54" s="14"/>
    </row>
    <row r="55" spans="2:13" ht="15">
      <c r="B55" s="8"/>
      <c r="C55" s="8"/>
      <c r="D55" s="8"/>
      <c r="E55" s="8"/>
      <c r="F55" s="1" t="s">
        <v>332</v>
      </c>
      <c r="G55" s="6">
        <v>1200</v>
      </c>
      <c r="J55" s="8"/>
      <c r="K55" s="8" t="s">
        <v>282</v>
      </c>
      <c r="L55" s="49">
        <f>SUM(G53:G56)</f>
        <v>4276.75</v>
      </c>
      <c r="M55" s="14"/>
    </row>
    <row r="56" spans="2:13" ht="15">
      <c r="B56" s="8"/>
      <c r="C56" s="8"/>
      <c r="D56" s="8"/>
      <c r="E56" s="8"/>
      <c r="F56" s="49"/>
      <c r="G56" s="15"/>
      <c r="H56" s="15"/>
      <c r="I56" s="15"/>
      <c r="J56" s="15"/>
      <c r="K56" s="15"/>
      <c r="L56" s="15"/>
      <c r="M56" s="49">
        <f>M49+L55</f>
        <v>24060.99</v>
      </c>
    </row>
    <row r="57" spans="2:13" ht="15">
      <c r="B57" s="8"/>
      <c r="C57" s="8"/>
      <c r="D57" s="8"/>
      <c r="E57" s="8"/>
      <c r="F57" s="8"/>
      <c r="G57" s="15"/>
      <c r="H57" s="15"/>
      <c r="J57" s="15"/>
      <c r="K57" s="15"/>
      <c r="L57" s="15"/>
      <c r="M57" s="10"/>
    </row>
    <row r="58" spans="2:13" ht="15">
      <c r="B58" s="48" t="s">
        <v>328</v>
      </c>
      <c r="C58" s="8"/>
      <c r="D58" s="8"/>
      <c r="E58" s="8"/>
      <c r="F58" s="8"/>
      <c r="G58" s="15"/>
      <c r="H58" s="15"/>
      <c r="I58" s="15"/>
      <c r="J58" s="15"/>
      <c r="K58" s="15"/>
      <c r="L58" s="15"/>
      <c r="M58" s="10"/>
    </row>
    <row r="59" spans="2:13" ht="15">
      <c r="B59" s="8"/>
      <c r="C59" s="8"/>
      <c r="D59" s="8"/>
      <c r="E59" s="8"/>
      <c r="F59" s="8"/>
      <c r="G59" s="15"/>
      <c r="H59" s="15"/>
      <c r="I59" s="15"/>
      <c r="J59" s="15"/>
      <c r="K59" s="15"/>
      <c r="L59" s="15"/>
      <c r="M59" s="10"/>
    </row>
    <row r="60" spans="2:13" ht="15">
      <c r="B60" s="8"/>
      <c r="C60" s="8"/>
      <c r="D60" s="8"/>
      <c r="E60" s="8"/>
      <c r="F60" s="8" t="s">
        <v>333</v>
      </c>
      <c r="G60" s="15"/>
      <c r="H60" s="15">
        <v>18130</v>
      </c>
      <c r="I60" s="49"/>
      <c r="J60" s="15"/>
      <c r="K60" s="234"/>
      <c r="L60" s="15"/>
      <c r="M60" s="10"/>
    </row>
    <row r="61" spans="2:13" ht="15">
      <c r="B61" s="8"/>
      <c r="C61" s="8"/>
      <c r="D61" s="8"/>
      <c r="E61" s="8"/>
      <c r="F61" s="8"/>
      <c r="G61" s="15"/>
      <c r="H61" s="15"/>
      <c r="J61" s="15"/>
      <c r="K61" s="15" t="s">
        <v>283</v>
      </c>
      <c r="L61" s="49">
        <f>SUM(H59:H60)</f>
        <v>18130</v>
      </c>
      <c r="M61" s="14"/>
    </row>
    <row r="62" spans="2:13" ht="15">
      <c r="B62" s="8"/>
      <c r="C62" s="8"/>
      <c r="D62" s="8"/>
      <c r="E62" s="8"/>
      <c r="F62" s="8"/>
      <c r="G62" s="15"/>
      <c r="H62" s="15"/>
      <c r="I62" s="15"/>
      <c r="J62" s="15"/>
      <c r="K62" s="15"/>
      <c r="L62" s="15"/>
      <c r="M62" s="14"/>
    </row>
    <row r="63" spans="7:14" ht="15">
      <c r="G63" s="15"/>
      <c r="H63" s="15"/>
      <c r="I63" s="15"/>
      <c r="J63" s="8"/>
      <c r="L63" s="49"/>
      <c r="M63" s="49">
        <f>M49-L61+L55</f>
        <v>5930.990000000002</v>
      </c>
      <c r="N63" s="35"/>
    </row>
    <row r="64" spans="2:13" ht="15">
      <c r="B64" s="8"/>
      <c r="C64" s="8"/>
      <c r="D64" s="8"/>
      <c r="E64" s="8"/>
      <c r="F64" s="8"/>
      <c r="G64" s="15"/>
      <c r="H64" s="15"/>
      <c r="I64" s="15"/>
      <c r="J64" s="15"/>
      <c r="K64" s="15"/>
      <c r="L64" s="15"/>
      <c r="M64" s="10"/>
    </row>
    <row r="65" spans="2:14" s="228" customFormat="1" ht="22.5">
      <c r="B65" s="235" t="s">
        <v>278</v>
      </c>
      <c r="C65" s="235"/>
      <c r="D65" s="235"/>
      <c r="E65" s="235"/>
      <c r="F65" s="235"/>
      <c r="G65" s="229"/>
      <c r="H65" s="230" t="s">
        <v>279</v>
      </c>
      <c r="I65" s="236">
        <v>15500</v>
      </c>
      <c r="J65" s="237"/>
      <c r="K65" s="83"/>
      <c r="L65" s="226"/>
      <c r="M65" s="110"/>
      <c r="N65" s="227"/>
    </row>
    <row r="66" spans="2:13" ht="15">
      <c r="B66" s="48"/>
      <c r="C66" s="48"/>
      <c r="D66" s="48"/>
      <c r="E66" s="48"/>
      <c r="F66" s="48"/>
      <c r="G66" s="49"/>
      <c r="H66" s="49"/>
      <c r="I66" s="49"/>
      <c r="J66" s="49"/>
      <c r="K66" s="137"/>
      <c r="L66" s="137"/>
      <c r="M66" s="15"/>
    </row>
    <row r="67" spans="2:14" s="119" customFormat="1" ht="17.25">
      <c r="B67" s="119" t="s">
        <v>285</v>
      </c>
      <c r="G67" s="240"/>
      <c r="H67" s="240"/>
      <c r="I67" s="240"/>
      <c r="J67" s="240"/>
      <c r="M67" s="240">
        <f>M63+I65</f>
        <v>21430.99</v>
      </c>
      <c r="N67" s="244"/>
    </row>
    <row r="68" spans="2:13" ht="15">
      <c r="B68" s="8"/>
      <c r="C68" s="8"/>
      <c r="D68" s="8"/>
      <c r="E68" s="8"/>
      <c r="F68" s="49"/>
      <c r="G68" s="15"/>
      <c r="H68" s="15"/>
      <c r="I68" s="15"/>
      <c r="J68" s="8"/>
      <c r="K68" s="234"/>
      <c r="L68" s="49"/>
      <c r="M68" s="15"/>
    </row>
    <row r="69" spans="2:13" ht="15">
      <c r="B69" s="8"/>
      <c r="C69" s="8"/>
      <c r="D69" s="8"/>
      <c r="E69" s="8"/>
      <c r="F69" s="8"/>
      <c r="G69" s="15"/>
      <c r="H69" s="15"/>
      <c r="I69" s="15"/>
      <c r="J69" s="15"/>
      <c r="K69" s="15"/>
      <c r="L69" s="49"/>
      <c r="M69" s="15"/>
    </row>
    <row r="70" spans="2:13" ht="15">
      <c r="B70" s="8"/>
      <c r="C70" s="8"/>
      <c r="D70" s="8"/>
      <c r="E70" s="8"/>
      <c r="F70" s="8"/>
      <c r="G70" s="15"/>
      <c r="H70" s="15"/>
      <c r="I70" s="15"/>
      <c r="J70" s="8"/>
      <c r="K70" s="8"/>
      <c r="L70" s="238"/>
      <c r="M70" s="238"/>
    </row>
    <row r="71" spans="2:13" ht="15">
      <c r="B71" s="48" t="s">
        <v>280</v>
      </c>
      <c r="C71" s="48"/>
      <c r="D71" s="48"/>
      <c r="E71" s="48"/>
      <c r="F71" s="8"/>
      <c r="G71" s="15"/>
      <c r="H71" s="15"/>
      <c r="I71" s="225" t="s">
        <v>273</v>
      </c>
      <c r="J71" s="215"/>
      <c r="K71" s="225" t="s">
        <v>246</v>
      </c>
      <c r="L71" s="222"/>
      <c r="M71" s="238"/>
    </row>
    <row r="72" spans="2:13" ht="15">
      <c r="B72" s="8"/>
      <c r="C72" s="8"/>
      <c r="D72" s="8"/>
      <c r="E72" s="8"/>
      <c r="F72" s="8"/>
      <c r="G72" s="15"/>
      <c r="H72" s="15"/>
      <c r="I72" s="138"/>
      <c r="J72" s="215"/>
      <c r="K72" s="138"/>
      <c r="L72" s="15"/>
      <c r="M72" s="15"/>
    </row>
    <row r="73" spans="2:13" ht="15">
      <c r="B73" s="8" t="s">
        <v>13</v>
      </c>
      <c r="C73" s="8"/>
      <c r="D73" s="8"/>
      <c r="E73" s="8"/>
      <c r="F73" s="8"/>
      <c r="G73" s="15"/>
      <c r="H73" s="15"/>
      <c r="I73" s="15">
        <f>I74*2</f>
        <v>137.71657041314973</v>
      </c>
      <c r="J73" s="8"/>
      <c r="K73" s="15">
        <f>K74*2</f>
        <v>135.5487538259729</v>
      </c>
      <c r="L73" s="15"/>
      <c r="M73" s="15"/>
    </row>
    <row r="74" spans="2:13" ht="15">
      <c r="B74" s="8" t="s">
        <v>14</v>
      </c>
      <c r="C74" s="8"/>
      <c r="D74" s="8"/>
      <c r="E74" s="8"/>
      <c r="F74" s="8"/>
      <c r="G74" s="15"/>
      <c r="H74" s="15"/>
      <c r="I74" s="15">
        <f>I65/225.1</f>
        <v>68.85828520657486</v>
      </c>
      <c r="J74" s="8"/>
      <c r="K74" s="15">
        <f>I65/228.7</f>
        <v>67.77437691298645</v>
      </c>
      <c r="L74" s="15"/>
      <c r="M74" s="15"/>
    </row>
    <row r="75" spans="2:13" ht="15">
      <c r="B75" s="8" t="s">
        <v>15</v>
      </c>
      <c r="C75" s="8"/>
      <c r="D75" s="8"/>
      <c r="E75" s="8"/>
      <c r="F75" s="8"/>
      <c r="G75" s="15"/>
      <c r="H75" s="15"/>
      <c r="I75" s="15">
        <f>I74/3*2</f>
        <v>45.90552347104991</v>
      </c>
      <c r="J75" s="8"/>
      <c r="K75" s="15">
        <f>K74/3*2</f>
        <v>45.18291794199097</v>
      </c>
      <c r="L75" s="8" t="s">
        <v>124</v>
      </c>
      <c r="M75" s="15"/>
    </row>
    <row r="76" spans="2:14" ht="15">
      <c r="B76" s="8"/>
      <c r="C76" s="8"/>
      <c r="D76" s="8"/>
      <c r="E76" s="8"/>
      <c r="F76" s="15"/>
      <c r="G76" s="15"/>
      <c r="H76" s="15"/>
      <c r="I76" s="15"/>
      <c r="J76" s="8"/>
      <c r="K76" s="8"/>
      <c r="L76" s="8"/>
      <c r="M76" s="8">
        <v>390033</v>
      </c>
      <c r="N76" s="52"/>
    </row>
    <row r="77" spans="2:16" ht="15">
      <c r="B77" s="8">
        <v>53</v>
      </c>
      <c r="C77" s="8">
        <v>0</v>
      </c>
      <c r="D77" s="8">
        <v>0</v>
      </c>
      <c r="E77" s="8">
        <v>0</v>
      </c>
      <c r="F77" s="8">
        <v>643.74</v>
      </c>
      <c r="G77" s="15">
        <v>0</v>
      </c>
      <c r="H77" s="15">
        <v>0</v>
      </c>
      <c r="I77" s="15">
        <v>78</v>
      </c>
      <c r="J77" s="8">
        <v>0</v>
      </c>
      <c r="K77" s="8">
        <v>442.43</v>
      </c>
      <c r="L77" s="8">
        <v>0</v>
      </c>
      <c r="M77" s="15">
        <v>0</v>
      </c>
      <c r="N77" s="22">
        <v>0</v>
      </c>
      <c r="O77">
        <v>3273.4</v>
      </c>
      <c r="P77">
        <v>323.95</v>
      </c>
    </row>
    <row r="78" spans="2:13" ht="15">
      <c r="B78" s="8"/>
      <c r="C78" s="8"/>
      <c r="D78" s="8"/>
      <c r="E78" s="8"/>
      <c r="F78" s="8"/>
      <c r="G78" s="15"/>
      <c r="H78" s="15"/>
      <c r="I78" s="15"/>
      <c r="J78" s="8"/>
      <c r="K78" s="8"/>
      <c r="L78" s="8"/>
      <c r="M78" s="10"/>
    </row>
    <row r="79" spans="2:13" ht="15">
      <c r="B79" s="8"/>
      <c r="C79" s="8"/>
      <c r="D79" s="10"/>
      <c r="E79" s="10"/>
      <c r="F79" s="10"/>
      <c r="G79" s="14"/>
      <c r="H79" s="14"/>
      <c r="I79" s="15"/>
      <c r="J79" s="8"/>
      <c r="K79" s="8"/>
      <c r="L79" s="10"/>
      <c r="M79" s="10"/>
    </row>
    <row r="80" spans="2:13" ht="15">
      <c r="B80" s="10"/>
      <c r="C80" s="48"/>
      <c r="D80" s="10"/>
      <c r="E80" s="10"/>
      <c r="F80" s="10"/>
      <c r="G80" s="14"/>
      <c r="H80" s="14"/>
      <c r="I80" s="15"/>
      <c r="J80" s="8"/>
      <c r="K80" s="8"/>
      <c r="L80" s="10"/>
      <c r="M80" s="10"/>
    </row>
    <row r="81" spans="2:13" ht="15">
      <c r="B81" s="10"/>
      <c r="C81" s="48"/>
      <c r="D81" s="10"/>
      <c r="E81" s="10"/>
      <c r="F81" s="10"/>
      <c r="G81" s="14"/>
      <c r="H81" s="14"/>
      <c r="I81" s="15"/>
      <c r="J81" s="8"/>
      <c r="K81" s="8"/>
      <c r="L81" s="10"/>
      <c r="M81" s="10"/>
    </row>
    <row r="82" spans="2:13" ht="15">
      <c r="B82" s="10"/>
      <c r="C82" s="48"/>
      <c r="D82" s="10"/>
      <c r="E82" s="10"/>
      <c r="F82" s="10"/>
      <c r="G82" s="14"/>
      <c r="H82" s="14"/>
      <c r="I82" s="15"/>
      <c r="J82" s="8"/>
      <c r="K82" s="8"/>
      <c r="L82" s="10"/>
      <c r="M82" s="10"/>
    </row>
    <row r="83" spans="2:13" ht="15">
      <c r="B83" s="10"/>
      <c r="C83" s="8"/>
      <c r="D83" s="10"/>
      <c r="E83" s="10"/>
      <c r="F83" s="10"/>
      <c r="G83" s="14"/>
      <c r="H83" s="14"/>
      <c r="I83" s="15"/>
      <c r="J83" s="8"/>
      <c r="K83" s="8"/>
      <c r="L83" s="10"/>
      <c r="M83" s="10"/>
    </row>
    <row r="84" spans="2:13" ht="15">
      <c r="B84" s="10"/>
      <c r="C84" s="8"/>
      <c r="D84" s="10"/>
      <c r="E84" s="10"/>
      <c r="F84" s="10"/>
      <c r="G84" s="14"/>
      <c r="H84" s="14"/>
      <c r="I84" s="15"/>
      <c r="J84" s="8"/>
      <c r="K84" s="8"/>
      <c r="L84" s="10"/>
      <c r="M84" s="10"/>
    </row>
    <row r="85" spans="2:13" ht="15">
      <c r="B85" s="8"/>
      <c r="C85" s="8"/>
      <c r="D85" s="8"/>
      <c r="E85" s="8"/>
      <c r="F85" s="8"/>
      <c r="G85" s="15"/>
      <c r="H85" s="15"/>
      <c r="I85" s="15"/>
      <c r="J85" s="8"/>
      <c r="K85" s="8"/>
      <c r="L85" s="8"/>
      <c r="M85" s="8"/>
    </row>
    <row r="86" spans="2:13" ht="15">
      <c r="B86" s="8"/>
      <c r="C86" s="8"/>
      <c r="D86" s="8"/>
      <c r="E86" s="8"/>
      <c r="F86" s="8"/>
      <c r="G86" s="15"/>
      <c r="H86" s="15"/>
      <c r="I86" s="15"/>
      <c r="J86" s="8"/>
      <c r="K86" s="8"/>
      <c r="L86" s="8"/>
      <c r="M86" s="8"/>
    </row>
    <row r="87" spans="2:13" ht="15">
      <c r="B87" s="8"/>
      <c r="C87" s="8"/>
      <c r="D87" s="8"/>
      <c r="E87" s="8"/>
      <c r="F87" s="8"/>
      <c r="G87" s="15"/>
      <c r="H87" s="15"/>
      <c r="I87" s="15"/>
      <c r="J87" s="8"/>
      <c r="K87" s="8"/>
      <c r="L87" s="8"/>
      <c r="M87" s="8"/>
    </row>
    <row r="88" spans="2:13" ht="15">
      <c r="B88" s="8"/>
      <c r="C88" s="8"/>
      <c r="D88" s="8"/>
      <c r="E88" s="8"/>
      <c r="F88" s="8"/>
      <c r="G88" s="15"/>
      <c r="H88" s="15"/>
      <c r="I88" s="15"/>
      <c r="J88" s="8"/>
      <c r="K88" s="8"/>
      <c r="L88" s="8"/>
      <c r="M88" s="8"/>
    </row>
    <row r="89" spans="2:13" ht="15">
      <c r="B89" s="8"/>
      <c r="C89" s="8"/>
      <c r="D89" s="8"/>
      <c r="E89" s="8"/>
      <c r="F89" s="8"/>
      <c r="G89" s="15"/>
      <c r="H89" s="15"/>
      <c r="I89" s="15"/>
      <c r="J89" s="8"/>
      <c r="K89" s="8"/>
      <c r="L89" s="8"/>
      <c r="M89" s="8"/>
    </row>
    <row r="90" spans="2:13" ht="12.75">
      <c r="B90" s="1"/>
      <c r="C90" s="1"/>
      <c r="D90" s="1"/>
      <c r="E90" s="1"/>
      <c r="F90" s="1"/>
      <c r="G90" s="7"/>
      <c r="H90" s="7"/>
      <c r="L90" s="1"/>
      <c r="M90" s="1"/>
    </row>
    <row r="91" spans="2:13" ht="12.75">
      <c r="B91" s="1"/>
      <c r="C91" s="1"/>
      <c r="D91" s="1"/>
      <c r="E91" s="1"/>
      <c r="F91" s="1"/>
      <c r="G91" s="7"/>
      <c r="H91" s="7"/>
      <c r="L91" s="1"/>
      <c r="M91" s="1"/>
    </row>
  </sheetData>
  <sheetProtection/>
  <printOptions/>
  <pageMargins left="0.2362204724409449" right="0.2362204724409449" top="0" bottom="0.7480314960629921" header="0" footer="0.31496062992125984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T91"/>
  <sheetViews>
    <sheetView zoomScale="75" zoomScaleNormal="75" zoomScalePageLayoutView="0" workbookViewId="0" topLeftCell="A1">
      <selection activeCell="T31" sqref="T31"/>
    </sheetView>
  </sheetViews>
  <sheetFormatPr defaultColWidth="9.140625" defaultRowHeight="12.75"/>
  <cols>
    <col min="1" max="1" width="1.8515625" style="0" customWidth="1"/>
    <col min="2" max="2" width="4.140625" style="0" customWidth="1"/>
    <col min="3" max="3" width="11.8515625" style="0" customWidth="1"/>
    <col min="4" max="4" width="9.140625" style="0" customWidth="1"/>
    <col min="5" max="5" width="8.57421875" style="0" customWidth="1"/>
    <col min="6" max="6" width="16.140625" style="0" customWidth="1"/>
    <col min="7" max="7" width="9.421875" style="6" customWidth="1"/>
    <col min="8" max="8" width="14.00390625" style="6" customWidth="1"/>
    <col min="9" max="9" width="15.7109375" style="7" customWidth="1"/>
    <col min="10" max="10" width="2.28125" style="1" customWidth="1"/>
    <col min="11" max="11" width="9.57421875" style="1" customWidth="1"/>
    <col min="12" max="12" width="10.00390625" style="0" customWidth="1"/>
    <col min="13" max="13" width="14.8515625" style="0" customWidth="1"/>
    <col min="14" max="14" width="12.8515625" style="22" customWidth="1"/>
  </cols>
  <sheetData>
    <row r="1" spans="2:13" ht="22.5">
      <c r="B1" s="239" t="s">
        <v>16</v>
      </c>
      <c r="C1" s="1"/>
      <c r="D1" s="1"/>
      <c r="E1" s="1"/>
      <c r="F1" s="1"/>
      <c r="G1" s="7"/>
      <c r="H1" s="7"/>
      <c r="L1" s="1"/>
      <c r="M1" s="1"/>
    </row>
    <row r="2" spans="2:13" ht="12.75">
      <c r="B2" s="1"/>
      <c r="C2" s="1"/>
      <c r="D2" s="1"/>
      <c r="E2" s="1"/>
      <c r="F2" s="1"/>
      <c r="G2" s="7"/>
      <c r="H2" s="7"/>
      <c r="L2" s="1"/>
      <c r="M2" s="1"/>
    </row>
    <row r="3" spans="2:13" ht="21">
      <c r="B3" s="231" t="s">
        <v>317</v>
      </c>
      <c r="C3" s="8"/>
      <c r="D3" s="8"/>
      <c r="E3" s="8"/>
      <c r="F3" s="8"/>
      <c r="G3" s="15"/>
      <c r="H3" s="15"/>
      <c r="I3" s="15"/>
      <c r="J3" s="8"/>
      <c r="K3" s="8"/>
      <c r="L3" s="8"/>
      <c r="M3" s="8"/>
    </row>
    <row r="4" spans="2:13" ht="15">
      <c r="B4" s="8"/>
      <c r="C4" s="8"/>
      <c r="D4" s="8"/>
      <c r="E4" s="8"/>
      <c r="F4" s="8"/>
      <c r="G4" s="15"/>
      <c r="H4" s="15"/>
      <c r="I4" s="15"/>
      <c r="J4" s="8"/>
      <c r="K4" s="8"/>
      <c r="L4" s="107"/>
      <c r="M4" s="10"/>
    </row>
    <row r="5" spans="2:14" ht="15">
      <c r="B5" s="48" t="s">
        <v>334</v>
      </c>
      <c r="C5" s="8"/>
      <c r="D5" s="8"/>
      <c r="E5" s="8"/>
      <c r="F5" s="8"/>
      <c r="G5" s="15"/>
      <c r="H5" s="15"/>
      <c r="I5" s="15"/>
      <c r="J5" s="15"/>
      <c r="K5" s="107"/>
      <c r="L5" s="8"/>
      <c r="M5" s="49" t="s">
        <v>284</v>
      </c>
      <c r="N5" s="224"/>
    </row>
    <row r="6" spans="2:13" ht="15">
      <c r="B6" s="8" t="s">
        <v>84</v>
      </c>
      <c r="C6" s="8"/>
      <c r="D6" s="8"/>
      <c r="E6" s="8"/>
      <c r="F6" s="8"/>
      <c r="G6" s="15"/>
      <c r="H6" s="15"/>
      <c r="I6" s="15">
        <v>19099.98</v>
      </c>
      <c r="J6" s="15"/>
      <c r="K6" s="15"/>
      <c r="L6" s="15"/>
      <c r="M6" s="10"/>
    </row>
    <row r="7" spans="2:13" ht="15">
      <c r="B7" s="8" t="s">
        <v>85</v>
      </c>
      <c r="C7" s="8"/>
      <c r="D7" s="8"/>
      <c r="E7" s="8"/>
      <c r="F7" s="8"/>
      <c r="G7" s="15"/>
      <c r="H7" s="15"/>
      <c r="I7" s="15">
        <v>12001.25</v>
      </c>
      <c r="J7" s="15"/>
      <c r="K7" s="15"/>
      <c r="L7" s="15"/>
      <c r="M7" s="10"/>
    </row>
    <row r="8" spans="2:13" ht="15">
      <c r="B8" s="8"/>
      <c r="C8" s="8"/>
      <c r="D8" s="8"/>
      <c r="E8" s="8"/>
      <c r="F8" s="8"/>
      <c r="G8" s="15"/>
      <c r="H8" s="15"/>
      <c r="I8" s="15"/>
      <c r="J8" s="8"/>
      <c r="K8" s="8"/>
      <c r="L8" s="8"/>
      <c r="M8" s="49">
        <f>I6+I7</f>
        <v>31101.23</v>
      </c>
    </row>
    <row r="9" spans="2:13" ht="15">
      <c r="B9" s="8"/>
      <c r="C9" s="8"/>
      <c r="D9" s="8"/>
      <c r="E9" s="8"/>
      <c r="F9" s="8"/>
      <c r="G9" s="15"/>
      <c r="H9" s="15"/>
      <c r="I9" s="15"/>
      <c r="J9" s="15"/>
      <c r="K9" s="8"/>
      <c r="L9" s="15"/>
      <c r="M9" s="15"/>
    </row>
    <row r="10" spans="2:13" ht="15">
      <c r="B10" s="48" t="s">
        <v>318</v>
      </c>
      <c r="C10" s="8"/>
      <c r="D10" s="8"/>
      <c r="E10" s="8"/>
      <c r="F10" s="8"/>
      <c r="G10" s="15"/>
      <c r="H10" s="15"/>
      <c r="I10" s="15"/>
      <c r="J10" s="8"/>
      <c r="K10" s="8"/>
      <c r="L10" s="15"/>
      <c r="M10" s="8"/>
    </row>
    <row r="11" spans="2:13" ht="15">
      <c r="B11" s="8"/>
      <c r="C11" s="8"/>
      <c r="D11" s="8"/>
      <c r="E11" s="8"/>
      <c r="F11" s="191"/>
      <c r="G11" s="190"/>
      <c r="H11" s="190"/>
      <c r="I11" s="190"/>
      <c r="J11" s="15"/>
      <c r="K11" s="8"/>
      <c r="L11" s="15"/>
      <c r="M11" s="15"/>
    </row>
    <row r="12" spans="2:13" ht="15">
      <c r="B12" s="8"/>
      <c r="C12" s="8"/>
      <c r="D12" s="8"/>
      <c r="E12" s="8"/>
      <c r="F12" s="8" t="s">
        <v>5</v>
      </c>
      <c r="G12" s="15">
        <v>600</v>
      </c>
      <c r="H12" s="190"/>
      <c r="I12" s="190"/>
      <c r="J12" s="15"/>
      <c r="K12" s="8"/>
      <c r="L12" s="15"/>
      <c r="M12" s="15"/>
    </row>
    <row r="13" spans="2:13" ht="15">
      <c r="B13" s="8"/>
      <c r="C13" s="8"/>
      <c r="D13" s="8"/>
      <c r="E13" s="215" t="s">
        <v>281</v>
      </c>
      <c r="F13" s="8" t="s">
        <v>188</v>
      </c>
      <c r="G13" s="15">
        <v>2428</v>
      </c>
      <c r="H13" s="15"/>
      <c r="I13" s="15"/>
      <c r="J13" s="15"/>
      <c r="L13" s="15"/>
      <c r="M13" s="8"/>
    </row>
    <row r="14" spans="2:13" ht="15">
      <c r="B14" s="8"/>
      <c r="C14" s="8"/>
      <c r="D14" s="8"/>
      <c r="E14" s="215" t="s">
        <v>319</v>
      </c>
      <c r="F14" s="8" t="s">
        <v>188</v>
      </c>
      <c r="G14" s="15">
        <v>300</v>
      </c>
      <c r="H14" s="15"/>
      <c r="I14" s="15"/>
      <c r="J14" s="232"/>
      <c r="K14" s="215" t="s">
        <v>282</v>
      </c>
      <c r="L14" s="49"/>
      <c r="M14" s="8"/>
    </row>
    <row r="15" spans="2:13" ht="15">
      <c r="B15" s="8"/>
      <c r="C15" s="8"/>
      <c r="F15" s="8" t="s">
        <v>321</v>
      </c>
      <c r="H15" s="153" t="s">
        <v>336</v>
      </c>
      <c r="I15" s="232"/>
      <c r="J15" s="232"/>
      <c r="K15" s="8"/>
      <c r="L15" s="232">
        <f>SUM(G12:G16)</f>
        <v>3328</v>
      </c>
      <c r="M15" s="142">
        <f>M8+L15</f>
        <v>34429.229999999996</v>
      </c>
    </row>
    <row r="16" spans="2:13" ht="15">
      <c r="B16" s="8"/>
      <c r="C16" s="8"/>
      <c r="D16" s="8"/>
      <c r="E16" s="8"/>
      <c r="F16" s="8"/>
      <c r="G16" s="15"/>
      <c r="H16" s="15"/>
      <c r="I16" s="15"/>
      <c r="J16" s="15"/>
      <c r="K16" s="8"/>
      <c r="L16" s="15"/>
      <c r="M16" s="15"/>
    </row>
    <row r="17" spans="2:13" ht="15">
      <c r="B17" s="48" t="s">
        <v>320</v>
      </c>
      <c r="C17" s="8"/>
      <c r="D17" s="8"/>
      <c r="E17" s="8"/>
      <c r="F17" s="8"/>
      <c r="G17" s="15"/>
      <c r="H17" s="15"/>
      <c r="I17" s="49"/>
      <c r="J17" s="232"/>
      <c r="K17" s="8"/>
      <c r="L17" s="15"/>
      <c r="M17" s="15"/>
    </row>
    <row r="18" spans="2:13" ht="15">
      <c r="B18" s="48"/>
      <c r="C18" s="8"/>
      <c r="D18" s="8"/>
      <c r="E18" s="8"/>
      <c r="F18" s="8"/>
      <c r="G18" s="15"/>
      <c r="H18" s="15" t="s">
        <v>330</v>
      </c>
      <c r="I18" s="49"/>
      <c r="J18" s="232"/>
      <c r="K18" s="8"/>
      <c r="L18" s="15"/>
      <c r="M18" s="15" t="s">
        <v>331</v>
      </c>
    </row>
    <row r="19" spans="2:13" ht="15">
      <c r="B19" s="48"/>
      <c r="C19" s="233" t="s">
        <v>187</v>
      </c>
      <c r="D19" s="191"/>
      <c r="E19" s="191"/>
      <c r="F19" s="191"/>
      <c r="G19" s="191"/>
      <c r="H19" s="15">
        <v>200</v>
      </c>
      <c r="J19" s="15"/>
      <c r="K19" s="8"/>
      <c r="L19" s="15"/>
      <c r="M19" s="15">
        <v>200</v>
      </c>
    </row>
    <row r="20" spans="2:14" s="1" customFormat="1" ht="15">
      <c r="B20" s="48"/>
      <c r="C20" s="233" t="s">
        <v>274</v>
      </c>
      <c r="D20" s="8"/>
      <c r="E20" s="8"/>
      <c r="F20" s="8"/>
      <c r="G20" s="8"/>
      <c r="H20" s="15">
        <v>603.05</v>
      </c>
      <c r="I20" s="7"/>
      <c r="J20" s="15"/>
      <c r="K20" s="8"/>
      <c r="L20" s="15"/>
      <c r="M20" s="15">
        <v>603.05</v>
      </c>
      <c r="N20" s="35"/>
    </row>
    <row r="21" spans="2:13" ht="15">
      <c r="B21" s="48"/>
      <c r="C21" s="233" t="s">
        <v>121</v>
      </c>
      <c r="D21" s="191"/>
      <c r="E21" s="191"/>
      <c r="F21" s="191"/>
      <c r="G21" s="191"/>
      <c r="H21" s="15">
        <v>0</v>
      </c>
      <c r="J21" s="15"/>
      <c r="K21" s="8"/>
      <c r="L21" s="15"/>
      <c r="M21" s="15">
        <v>0</v>
      </c>
    </row>
    <row r="22" spans="2:13" ht="15">
      <c r="B22" s="48"/>
      <c r="C22" s="233" t="s">
        <v>250</v>
      </c>
      <c r="D22" s="191"/>
      <c r="E22" s="191"/>
      <c r="F22" s="191"/>
      <c r="G22" s="191"/>
      <c r="H22" s="15">
        <v>1287.48</v>
      </c>
      <c r="J22" s="15"/>
      <c r="K22" s="8"/>
      <c r="L22" s="15"/>
      <c r="M22" s="15">
        <v>1287.48</v>
      </c>
    </row>
    <row r="23" spans="2:13" ht="15">
      <c r="B23" s="48"/>
      <c r="C23" s="266" t="s">
        <v>109</v>
      </c>
      <c r="D23" s="262"/>
      <c r="E23" s="262"/>
      <c r="F23" s="262"/>
      <c r="G23" s="262"/>
      <c r="H23" s="248">
        <v>120</v>
      </c>
      <c r="J23" s="15"/>
      <c r="K23" s="8"/>
      <c r="L23" s="15"/>
      <c r="M23" s="248"/>
    </row>
    <row r="24" spans="2:18" s="1" customFormat="1" ht="15">
      <c r="B24" s="48"/>
      <c r="C24" s="233" t="s">
        <v>245</v>
      </c>
      <c r="D24" s="8"/>
      <c r="E24" s="8"/>
      <c r="F24" s="8"/>
      <c r="G24" s="8"/>
      <c r="H24" s="15">
        <v>1147.1399999999999</v>
      </c>
      <c r="I24" s="7"/>
      <c r="J24" s="15"/>
      <c r="K24" s="8"/>
      <c r="L24" s="15"/>
      <c r="M24" s="15">
        <v>1147.1399999999999</v>
      </c>
      <c r="N24" s="35"/>
      <c r="R24" s="1" t="s">
        <v>72</v>
      </c>
    </row>
    <row r="25" spans="2:14" s="1" customFormat="1" ht="15">
      <c r="B25" s="48"/>
      <c r="C25" s="233" t="s">
        <v>323</v>
      </c>
      <c r="D25" s="8"/>
      <c r="E25" s="8"/>
      <c r="F25" s="8"/>
      <c r="G25" s="8"/>
      <c r="I25" s="7" t="s">
        <v>324</v>
      </c>
      <c r="J25" s="15"/>
      <c r="K25" s="8"/>
      <c r="L25" s="15"/>
      <c r="M25" s="15"/>
      <c r="N25" s="35" t="s">
        <v>335</v>
      </c>
    </row>
    <row r="26" spans="2:13" ht="15">
      <c r="B26" s="48"/>
      <c r="C26" s="233" t="s">
        <v>329</v>
      </c>
      <c r="D26" s="191"/>
      <c r="E26" s="191"/>
      <c r="F26" s="191"/>
      <c r="G26" s="191"/>
      <c r="H26" s="15">
        <v>200</v>
      </c>
      <c r="J26" s="15"/>
      <c r="K26" s="8"/>
      <c r="L26" s="15"/>
      <c r="M26" s="15">
        <v>200</v>
      </c>
    </row>
    <row r="27" spans="2:8" ht="15">
      <c r="B27" s="48"/>
      <c r="C27" s="266" t="s">
        <v>102</v>
      </c>
      <c r="D27" s="262"/>
      <c r="E27" s="262"/>
      <c r="F27" s="262"/>
      <c r="G27" s="262"/>
      <c r="H27" s="248">
        <v>300</v>
      </c>
    </row>
    <row r="28" spans="2:13" ht="15">
      <c r="B28" s="48"/>
      <c r="C28" s="233" t="s">
        <v>112</v>
      </c>
      <c r="D28" s="191"/>
      <c r="E28" s="191"/>
      <c r="F28" s="191"/>
      <c r="G28" s="191"/>
      <c r="H28" s="6">
        <v>442.43</v>
      </c>
      <c r="J28" s="15"/>
      <c r="K28" s="8"/>
      <c r="L28" s="15"/>
      <c r="M28" s="15">
        <v>442.43</v>
      </c>
    </row>
    <row r="29" spans="2:13" ht="15">
      <c r="B29" s="48"/>
      <c r="C29" s="233" t="s">
        <v>125</v>
      </c>
      <c r="D29" s="191"/>
      <c r="E29" s="191"/>
      <c r="F29" s="191"/>
      <c r="G29" s="191"/>
      <c r="H29" s="15">
        <v>0</v>
      </c>
      <c r="J29" s="15"/>
      <c r="K29" s="8"/>
      <c r="L29" s="15"/>
      <c r="M29" s="15">
        <v>0</v>
      </c>
    </row>
    <row r="30" spans="2:13" ht="15">
      <c r="B30" s="48"/>
      <c r="C30" s="233" t="s">
        <v>77</v>
      </c>
      <c r="D30" s="191"/>
      <c r="E30" s="191"/>
      <c r="F30" s="191"/>
      <c r="G30" s="191"/>
      <c r="H30" s="15">
        <v>0</v>
      </c>
      <c r="J30" s="15"/>
      <c r="K30" s="8"/>
      <c r="L30" s="15"/>
      <c r="M30" s="15">
        <v>0</v>
      </c>
    </row>
    <row r="31" spans="2:20" ht="15">
      <c r="B31" s="48"/>
      <c r="C31" s="233" t="s">
        <v>1</v>
      </c>
      <c r="D31" s="191"/>
      <c r="E31" s="191"/>
      <c r="F31" s="191"/>
      <c r="G31" s="191"/>
      <c r="H31" s="15">
        <v>0</v>
      </c>
      <c r="J31" s="15"/>
      <c r="K31" s="8"/>
      <c r="L31" s="15"/>
      <c r="M31" s="15">
        <v>0</v>
      </c>
      <c r="T31" s="1" t="s">
        <v>124</v>
      </c>
    </row>
    <row r="32" spans="2:13" ht="15">
      <c r="B32" s="48"/>
      <c r="C32" s="233" t="s">
        <v>127</v>
      </c>
      <c r="D32" s="191"/>
      <c r="E32" s="191"/>
      <c r="F32" s="191"/>
      <c r="G32" s="191"/>
      <c r="H32" s="15">
        <v>0</v>
      </c>
      <c r="J32" s="15"/>
      <c r="K32" s="8"/>
      <c r="L32" s="15"/>
      <c r="M32" s="15">
        <v>0</v>
      </c>
    </row>
    <row r="33" spans="2:13" ht="15">
      <c r="B33" s="48"/>
      <c r="C33" s="233" t="s">
        <v>110</v>
      </c>
      <c r="D33" s="191"/>
      <c r="E33" s="191"/>
      <c r="F33" s="191"/>
      <c r="G33" s="191"/>
      <c r="H33" s="15">
        <v>0</v>
      </c>
      <c r="J33" s="15"/>
      <c r="K33" s="8"/>
      <c r="L33" s="15"/>
      <c r="M33" s="15">
        <v>0</v>
      </c>
    </row>
    <row r="34" spans="2:13" ht="15">
      <c r="B34" s="48"/>
      <c r="C34" s="233" t="s">
        <v>128</v>
      </c>
      <c r="D34" s="191"/>
      <c r="E34" s="191"/>
      <c r="F34" s="191"/>
      <c r="G34" s="191"/>
      <c r="H34" s="15">
        <v>0</v>
      </c>
      <c r="J34" s="15"/>
      <c r="K34" s="8"/>
      <c r="L34" s="15"/>
      <c r="M34" s="15">
        <v>0</v>
      </c>
    </row>
    <row r="35" spans="2:13" ht="15">
      <c r="B35" s="48"/>
      <c r="C35" s="246" t="s">
        <v>113</v>
      </c>
      <c r="D35" s="191"/>
      <c r="E35" s="191"/>
      <c r="F35" s="191"/>
      <c r="G35" s="191"/>
      <c r="H35" s="15">
        <v>0</v>
      </c>
      <c r="J35" s="15"/>
      <c r="K35" s="8"/>
      <c r="L35" s="15"/>
      <c r="M35" s="15">
        <v>0</v>
      </c>
    </row>
    <row r="36" spans="2:13" ht="15">
      <c r="B36" s="48"/>
      <c r="C36" s="233" t="s">
        <v>130</v>
      </c>
      <c r="D36" s="191"/>
      <c r="E36" s="191"/>
      <c r="F36" s="191"/>
      <c r="G36" s="191"/>
      <c r="H36" s="15">
        <v>75</v>
      </c>
      <c r="J36" s="15"/>
      <c r="K36" s="8"/>
      <c r="L36" s="15"/>
      <c r="M36" s="15">
        <v>75</v>
      </c>
    </row>
    <row r="37" spans="2:13" ht="15">
      <c r="B37" s="48"/>
      <c r="C37" s="233" t="s">
        <v>251</v>
      </c>
      <c r="D37" s="190"/>
      <c r="E37" s="191"/>
      <c r="F37" s="191"/>
      <c r="G37" s="191"/>
      <c r="H37" s="15">
        <v>860.5199999999999</v>
      </c>
      <c r="J37" s="15"/>
      <c r="K37" s="8"/>
      <c r="L37" s="15"/>
      <c r="M37" s="15">
        <v>860.5199999999999</v>
      </c>
    </row>
    <row r="38" spans="2:13" ht="15">
      <c r="B38" s="48"/>
      <c r="C38" s="233" t="s">
        <v>252</v>
      </c>
      <c r="D38" s="190"/>
      <c r="E38" s="191"/>
      <c r="F38" s="191"/>
      <c r="G38" s="191"/>
      <c r="H38" s="15">
        <v>0</v>
      </c>
      <c r="J38" s="15"/>
      <c r="K38" s="8"/>
      <c r="L38" s="15"/>
      <c r="M38" s="15">
        <v>0</v>
      </c>
    </row>
    <row r="39" spans="2:13" ht="15">
      <c r="B39" s="48"/>
      <c r="C39" s="233" t="s">
        <v>73</v>
      </c>
      <c r="D39" s="190"/>
      <c r="E39" s="191"/>
      <c r="F39" s="191"/>
      <c r="G39" s="191"/>
      <c r="H39" s="15">
        <v>100</v>
      </c>
      <c r="J39" s="15"/>
      <c r="K39" s="8"/>
      <c r="L39" s="15"/>
      <c r="M39" s="15">
        <v>100</v>
      </c>
    </row>
    <row r="40" spans="2:13" ht="15">
      <c r="B40" s="48"/>
      <c r="C40" s="233" t="s">
        <v>132</v>
      </c>
      <c r="D40" s="190"/>
      <c r="E40" s="191"/>
      <c r="F40" s="191"/>
      <c r="G40" s="191"/>
      <c r="H40" s="15">
        <v>2853.36</v>
      </c>
      <c r="J40" s="15"/>
      <c r="K40" s="8"/>
      <c r="L40" s="15"/>
      <c r="M40" s="15">
        <v>2853.36</v>
      </c>
    </row>
    <row r="41" spans="2:13" ht="15">
      <c r="B41" s="48"/>
      <c r="C41" s="233" t="s">
        <v>134</v>
      </c>
      <c r="D41" s="190"/>
      <c r="E41" s="191"/>
      <c r="F41" s="191"/>
      <c r="G41" s="191"/>
      <c r="H41" s="15">
        <v>325</v>
      </c>
      <c r="J41" s="15"/>
      <c r="K41" s="8"/>
      <c r="L41" s="15"/>
      <c r="M41" s="15">
        <v>325</v>
      </c>
    </row>
    <row r="42" spans="2:13" ht="15">
      <c r="B42" s="48"/>
      <c r="C42" s="233" t="s">
        <v>135</v>
      </c>
      <c r="D42" s="190"/>
      <c r="E42" s="191"/>
      <c r="F42" s="191"/>
      <c r="G42" s="191"/>
      <c r="H42" s="15">
        <v>90</v>
      </c>
      <c r="J42" s="15"/>
      <c r="K42" s="8"/>
      <c r="L42" s="15"/>
      <c r="M42" s="15">
        <v>90</v>
      </c>
    </row>
    <row r="43" spans="2:13" ht="15">
      <c r="B43" s="48"/>
      <c r="C43" s="233" t="s">
        <v>136</v>
      </c>
      <c r="D43" s="190"/>
      <c r="E43" s="191"/>
      <c r="F43" s="191"/>
      <c r="G43" s="191"/>
      <c r="H43" s="15">
        <v>0</v>
      </c>
      <c r="J43" s="15"/>
      <c r="K43" s="8"/>
      <c r="L43" s="15"/>
      <c r="M43" s="15">
        <v>0</v>
      </c>
    </row>
    <row r="44" spans="2:13" ht="15">
      <c r="B44" s="48"/>
      <c r="C44" s="233" t="s">
        <v>2</v>
      </c>
      <c r="D44" s="190" t="s">
        <v>124</v>
      </c>
      <c r="E44" s="191"/>
      <c r="F44" s="191"/>
      <c r="G44" s="191"/>
      <c r="H44" s="15">
        <v>1690</v>
      </c>
      <c r="J44" s="15"/>
      <c r="K44" s="8"/>
      <c r="L44" s="15"/>
      <c r="M44" s="15">
        <v>1690</v>
      </c>
    </row>
    <row r="45" spans="2:14" s="118" customFormat="1" ht="15">
      <c r="B45" s="262"/>
      <c r="C45" s="263" t="s">
        <v>254</v>
      </c>
      <c r="D45" s="248"/>
      <c r="E45" s="262"/>
      <c r="F45" s="262"/>
      <c r="G45" s="262"/>
      <c r="H45" s="15">
        <v>3592</v>
      </c>
      <c r="I45" s="7"/>
      <c r="J45" s="15"/>
      <c r="K45" s="8"/>
      <c r="L45" s="15"/>
      <c r="M45" s="15">
        <v>3592</v>
      </c>
      <c r="N45" s="264"/>
    </row>
    <row r="46" spans="2:14" s="118" customFormat="1" ht="15">
      <c r="B46" s="262"/>
      <c r="C46" s="267" t="s">
        <v>287</v>
      </c>
      <c r="D46" s="262"/>
      <c r="E46" s="262"/>
      <c r="F46" s="262"/>
      <c r="G46" s="268"/>
      <c r="H46" s="269"/>
      <c r="I46" s="153" t="s">
        <v>336</v>
      </c>
      <c r="J46" s="248"/>
      <c r="L46" s="248"/>
      <c r="M46" s="269"/>
      <c r="N46" s="264"/>
    </row>
    <row r="47" spans="2:13" ht="15">
      <c r="B47" s="48"/>
      <c r="C47" s="251"/>
      <c r="D47" s="8"/>
      <c r="E47" s="8"/>
      <c r="F47" s="8"/>
      <c r="G47" s="232"/>
      <c r="H47" s="250"/>
      <c r="I47" s="15">
        <f>SUM(H19:H46)</f>
        <v>13885.98</v>
      </c>
      <c r="J47" s="15"/>
      <c r="K47" s="8"/>
      <c r="M47" s="6">
        <f>SUM(M19:M46)</f>
        <v>13465.98</v>
      </c>
    </row>
    <row r="48" spans="2:14" ht="15">
      <c r="B48" s="48"/>
      <c r="C48" s="8"/>
      <c r="D48" s="8"/>
      <c r="E48" s="8"/>
      <c r="F48" s="8"/>
      <c r="G48" s="8"/>
      <c r="H48" s="15" t="s">
        <v>72</v>
      </c>
      <c r="I48" s="15"/>
      <c r="J48" s="232"/>
      <c r="K48" s="8"/>
      <c r="L48" s="15"/>
      <c r="M48" s="49"/>
      <c r="N48" s="35"/>
    </row>
    <row r="49" spans="2:14" s="241" customFormat="1" ht="17.25">
      <c r="B49" s="119" t="s">
        <v>326</v>
      </c>
      <c r="G49" s="242"/>
      <c r="H49" s="240">
        <f>M15-I47</f>
        <v>20543.249999999996</v>
      </c>
      <c r="I49" s="242"/>
      <c r="M49" s="240">
        <f>M15-M47</f>
        <v>20963.249999999996</v>
      </c>
      <c r="N49" s="243"/>
    </row>
    <row r="50" spans="2:13" ht="15">
      <c r="B50" s="8"/>
      <c r="C50" s="8"/>
      <c r="D50" s="8"/>
      <c r="E50" s="8"/>
      <c r="F50" s="8"/>
      <c r="G50" s="15"/>
      <c r="H50" s="15"/>
      <c r="I50" s="15"/>
      <c r="J50" s="8"/>
      <c r="K50" s="234"/>
      <c r="L50" s="15"/>
      <c r="M50" s="10"/>
    </row>
    <row r="51" spans="2:13" ht="15">
      <c r="B51" s="48" t="s">
        <v>327</v>
      </c>
      <c r="C51" s="8"/>
      <c r="D51" s="8"/>
      <c r="E51" s="8"/>
      <c r="F51" s="8"/>
      <c r="G51" s="190"/>
      <c r="H51" s="15"/>
      <c r="I51" s="15"/>
      <c r="J51" s="8"/>
      <c r="K51" s="8"/>
      <c r="L51" s="8"/>
      <c r="M51" s="14"/>
    </row>
    <row r="52" spans="2:13" ht="15">
      <c r="B52" s="48"/>
      <c r="C52" s="8"/>
      <c r="D52" s="8"/>
      <c r="E52" s="8"/>
      <c r="F52" s="8"/>
      <c r="G52" s="15"/>
      <c r="H52" s="15"/>
      <c r="I52" s="15"/>
      <c r="J52" s="8"/>
      <c r="K52" s="8"/>
      <c r="L52" s="15"/>
      <c r="M52" s="14"/>
    </row>
    <row r="53" spans="2:13" ht="15">
      <c r="B53" s="8"/>
      <c r="C53" s="8"/>
      <c r="D53" s="8"/>
      <c r="E53" s="8"/>
      <c r="F53" s="8" t="s">
        <v>5</v>
      </c>
      <c r="G53" s="15">
        <v>100</v>
      </c>
      <c r="H53" s="15"/>
      <c r="I53" s="15"/>
      <c r="J53" s="8"/>
      <c r="K53" s="8"/>
      <c r="L53" s="8"/>
      <c r="M53" s="14"/>
    </row>
    <row r="54" spans="2:13" ht="15">
      <c r="B54" s="8"/>
      <c r="C54" s="8"/>
      <c r="D54" s="8"/>
      <c r="E54" s="8"/>
      <c r="F54" s="8" t="s">
        <v>188</v>
      </c>
      <c r="G54" s="15">
        <f>49*60.75</f>
        <v>2976.75</v>
      </c>
      <c r="H54" s="15" t="s">
        <v>286</v>
      </c>
      <c r="I54" s="15"/>
      <c r="J54" s="8"/>
      <c r="K54" s="8"/>
      <c r="L54" s="15"/>
      <c r="M54" s="14"/>
    </row>
    <row r="55" spans="2:13" ht="15">
      <c r="B55" s="8"/>
      <c r="C55" s="8"/>
      <c r="D55" s="8"/>
      <c r="E55" s="8"/>
      <c r="F55" s="1" t="s">
        <v>332</v>
      </c>
      <c r="G55" s="6">
        <v>1200</v>
      </c>
      <c r="J55" s="8"/>
      <c r="K55" s="8" t="s">
        <v>282</v>
      </c>
      <c r="L55" s="49">
        <f>SUM(G53:G56)</f>
        <v>4276.75</v>
      </c>
      <c r="M55" s="14"/>
    </row>
    <row r="56" spans="2:13" ht="15">
      <c r="B56" s="8"/>
      <c r="C56" s="8"/>
      <c r="D56" s="8"/>
      <c r="E56" s="8"/>
      <c r="F56" s="49"/>
      <c r="G56" s="15"/>
      <c r="H56" s="15"/>
      <c r="I56" s="15"/>
      <c r="J56" s="15"/>
      <c r="K56" s="15"/>
      <c r="L56" s="15"/>
      <c r="M56" s="49">
        <f>M49+L55</f>
        <v>25239.999999999996</v>
      </c>
    </row>
    <row r="57" spans="2:13" ht="15">
      <c r="B57" s="8"/>
      <c r="C57" s="8"/>
      <c r="D57" s="8"/>
      <c r="E57" s="8"/>
      <c r="F57" s="8"/>
      <c r="G57" s="15"/>
      <c r="H57" s="15"/>
      <c r="J57" s="15"/>
      <c r="K57" s="15"/>
      <c r="L57" s="15"/>
      <c r="M57" s="10"/>
    </row>
    <row r="58" spans="2:13" ht="15">
      <c r="B58" s="48" t="s">
        <v>328</v>
      </c>
      <c r="C58" s="8"/>
      <c r="D58" s="8"/>
      <c r="E58" s="8"/>
      <c r="F58" s="8"/>
      <c r="G58" s="15"/>
      <c r="H58" s="15"/>
      <c r="I58" s="15"/>
      <c r="J58" s="15"/>
      <c r="K58" s="15"/>
      <c r="L58" s="15"/>
      <c r="M58" s="10"/>
    </row>
    <row r="59" spans="2:13" ht="15">
      <c r="B59" s="8"/>
      <c r="C59" s="8"/>
      <c r="D59" s="8"/>
      <c r="E59" s="8"/>
      <c r="F59" s="8"/>
      <c r="G59" s="15"/>
      <c r="H59" s="15"/>
      <c r="I59" s="15"/>
      <c r="J59" s="15"/>
      <c r="K59" s="15"/>
      <c r="L59" s="15"/>
      <c r="M59" s="10"/>
    </row>
    <row r="60" spans="2:13" ht="15">
      <c r="B60" s="8"/>
      <c r="C60" s="8"/>
      <c r="D60" s="8"/>
      <c r="E60" s="8"/>
      <c r="F60" s="8" t="s">
        <v>333</v>
      </c>
      <c r="G60" s="15"/>
      <c r="H60" s="15">
        <v>18130</v>
      </c>
      <c r="I60" s="49"/>
      <c r="J60" s="15"/>
      <c r="K60" s="234"/>
      <c r="L60" s="15"/>
      <c r="M60" s="10"/>
    </row>
    <row r="61" spans="2:13" ht="15">
      <c r="B61" s="8"/>
      <c r="C61" s="8"/>
      <c r="D61" s="8"/>
      <c r="E61" s="8"/>
      <c r="F61" s="8"/>
      <c r="G61" s="15"/>
      <c r="H61" s="15"/>
      <c r="J61" s="15"/>
      <c r="K61" s="15" t="s">
        <v>283</v>
      </c>
      <c r="L61" s="49">
        <f>SUM(H59:H60)</f>
        <v>18130</v>
      </c>
      <c r="M61" s="14"/>
    </row>
    <row r="62" spans="2:13" ht="15">
      <c r="B62" s="8"/>
      <c r="C62" s="8"/>
      <c r="D62" s="8"/>
      <c r="E62" s="8"/>
      <c r="F62" s="8"/>
      <c r="G62" s="15"/>
      <c r="H62" s="15"/>
      <c r="I62" s="15"/>
      <c r="J62" s="15"/>
      <c r="K62" s="15"/>
      <c r="L62" s="15"/>
      <c r="M62" s="14"/>
    </row>
    <row r="63" spans="7:14" ht="15">
      <c r="G63" s="15"/>
      <c r="H63" s="15"/>
      <c r="I63" s="15"/>
      <c r="J63" s="8"/>
      <c r="L63" s="49"/>
      <c r="M63" s="49">
        <f>M49-L61+L55</f>
        <v>7109.999999999996</v>
      </c>
      <c r="N63" s="35"/>
    </row>
    <row r="64" spans="2:13" ht="15">
      <c r="B64" s="8"/>
      <c r="C64" s="8"/>
      <c r="D64" s="8"/>
      <c r="E64" s="8"/>
      <c r="F64" s="8"/>
      <c r="G64" s="15"/>
      <c r="H64" s="15"/>
      <c r="I64" s="15"/>
      <c r="J64" s="15"/>
      <c r="K64" s="15"/>
      <c r="L64" s="15"/>
      <c r="M64" s="10"/>
    </row>
    <row r="65" spans="2:14" s="228" customFormat="1" ht="22.5">
      <c r="B65" s="235" t="s">
        <v>278</v>
      </c>
      <c r="C65" s="235"/>
      <c r="D65" s="235"/>
      <c r="E65" s="235"/>
      <c r="F65" s="235"/>
      <c r="G65" s="229"/>
      <c r="H65" s="230" t="s">
        <v>279</v>
      </c>
      <c r="I65" s="236">
        <v>15500</v>
      </c>
      <c r="J65" s="237"/>
      <c r="K65" s="83"/>
      <c r="L65" s="226"/>
      <c r="M65" s="110"/>
      <c r="N65" s="227"/>
    </row>
    <row r="66" spans="2:13" ht="15">
      <c r="B66" s="48"/>
      <c r="C66" s="48"/>
      <c r="D66" s="48"/>
      <c r="E66" s="48"/>
      <c r="F66" s="48"/>
      <c r="G66" s="49"/>
      <c r="H66" s="49"/>
      <c r="I66" s="49"/>
      <c r="J66" s="49"/>
      <c r="K66" s="137"/>
      <c r="L66" s="137"/>
      <c r="M66" s="15"/>
    </row>
    <row r="67" spans="2:14" s="119" customFormat="1" ht="17.25">
      <c r="B67" s="119" t="s">
        <v>285</v>
      </c>
      <c r="G67" s="240"/>
      <c r="H67" s="240"/>
      <c r="I67" s="240"/>
      <c r="J67" s="240"/>
      <c r="M67" s="240">
        <f>M63+I65</f>
        <v>22609.999999999996</v>
      </c>
      <c r="N67" s="244"/>
    </row>
    <row r="68" spans="2:13" ht="15">
      <c r="B68" s="8"/>
      <c r="C68" s="8"/>
      <c r="D68" s="8"/>
      <c r="E68" s="8"/>
      <c r="F68" s="49"/>
      <c r="G68" s="15"/>
      <c r="H68" s="15"/>
      <c r="I68" s="15"/>
      <c r="J68" s="8"/>
      <c r="K68" s="234"/>
      <c r="L68" s="49"/>
      <c r="M68" s="15"/>
    </row>
    <row r="69" spans="2:13" ht="15">
      <c r="B69" s="8"/>
      <c r="C69" s="8"/>
      <c r="D69" s="8"/>
      <c r="E69" s="8"/>
      <c r="F69" s="8"/>
      <c r="G69" s="15"/>
      <c r="H69" s="15"/>
      <c r="I69" s="15"/>
      <c r="J69" s="15"/>
      <c r="K69" s="15"/>
      <c r="L69" s="49"/>
      <c r="M69" s="15"/>
    </row>
    <row r="70" spans="2:13" ht="15">
      <c r="B70" s="8"/>
      <c r="C70" s="8"/>
      <c r="D70" s="8"/>
      <c r="E70" s="8"/>
      <c r="F70" s="8"/>
      <c r="G70" s="15"/>
      <c r="H70" s="15"/>
      <c r="I70" s="15"/>
      <c r="J70" s="8"/>
      <c r="K70" s="8"/>
      <c r="L70" s="238"/>
      <c r="M70" s="238"/>
    </row>
    <row r="71" spans="2:13" ht="15">
      <c r="B71" s="48" t="s">
        <v>280</v>
      </c>
      <c r="C71" s="48"/>
      <c r="D71" s="48"/>
      <c r="E71" s="48"/>
      <c r="F71" s="8"/>
      <c r="G71" s="15"/>
      <c r="H71" s="15"/>
      <c r="I71" s="225" t="s">
        <v>273</v>
      </c>
      <c r="J71" s="215"/>
      <c r="K71" s="225" t="s">
        <v>246</v>
      </c>
      <c r="L71" s="222"/>
      <c r="M71" s="238"/>
    </row>
    <row r="72" spans="2:13" ht="15">
      <c r="B72" s="8"/>
      <c r="C72" s="8"/>
      <c r="D72" s="8"/>
      <c r="E72" s="8"/>
      <c r="F72" s="8"/>
      <c r="G72" s="15"/>
      <c r="H72" s="15"/>
      <c r="I72" s="138"/>
      <c r="J72" s="215"/>
      <c r="K72" s="138"/>
      <c r="L72" s="15"/>
      <c r="M72" s="15"/>
    </row>
    <row r="73" spans="2:13" ht="15">
      <c r="B73" s="8" t="s">
        <v>13</v>
      </c>
      <c r="C73" s="8"/>
      <c r="D73" s="8"/>
      <c r="E73" s="8"/>
      <c r="F73" s="8"/>
      <c r="G73" s="15"/>
      <c r="H73" s="15"/>
      <c r="I73" s="15">
        <f>I74*2</f>
        <v>137.71657041314973</v>
      </c>
      <c r="J73" s="8"/>
      <c r="K73" s="15">
        <f>K74*2</f>
        <v>135.5487538259729</v>
      </c>
      <c r="L73" s="15"/>
      <c r="M73" s="15"/>
    </row>
    <row r="74" spans="2:13" ht="15">
      <c r="B74" s="8" t="s">
        <v>14</v>
      </c>
      <c r="C74" s="8"/>
      <c r="D74" s="8"/>
      <c r="E74" s="8"/>
      <c r="F74" s="8"/>
      <c r="G74" s="15"/>
      <c r="H74" s="15"/>
      <c r="I74" s="15">
        <f>I65/225.1</f>
        <v>68.85828520657486</v>
      </c>
      <c r="J74" s="8"/>
      <c r="K74" s="15">
        <f>I65/228.7</f>
        <v>67.77437691298645</v>
      </c>
      <c r="L74" s="15"/>
      <c r="M74" s="15"/>
    </row>
    <row r="75" spans="2:13" ht="15">
      <c r="B75" s="8" t="s">
        <v>15</v>
      </c>
      <c r="C75" s="8"/>
      <c r="D75" s="8"/>
      <c r="E75" s="8"/>
      <c r="F75" s="8"/>
      <c r="G75" s="15"/>
      <c r="H75" s="15"/>
      <c r="I75" s="15">
        <f>I74/3*2</f>
        <v>45.90552347104991</v>
      </c>
      <c r="J75" s="8"/>
      <c r="K75" s="15">
        <f>K74/3*2</f>
        <v>45.18291794199097</v>
      </c>
      <c r="L75" s="8" t="s">
        <v>124</v>
      </c>
      <c r="M75" s="15"/>
    </row>
    <row r="76" spans="2:14" ht="15">
      <c r="B76" s="8"/>
      <c r="C76" s="8"/>
      <c r="D76" s="8"/>
      <c r="E76" s="8"/>
      <c r="F76" s="15"/>
      <c r="G76" s="15"/>
      <c r="H76" s="15"/>
      <c r="I76" s="15"/>
      <c r="J76" s="8"/>
      <c r="K76" s="8"/>
      <c r="L76" s="8"/>
      <c r="M76" s="8">
        <v>390033</v>
      </c>
      <c r="N76" s="52"/>
    </row>
    <row r="77" spans="2:16" ht="15">
      <c r="B77" s="8">
        <v>53</v>
      </c>
      <c r="C77" s="8">
        <v>0</v>
      </c>
      <c r="D77" s="8">
        <v>0</v>
      </c>
      <c r="E77" s="8">
        <v>0</v>
      </c>
      <c r="F77" s="8">
        <v>643.74</v>
      </c>
      <c r="G77" s="15">
        <v>0</v>
      </c>
      <c r="H77" s="15">
        <v>0</v>
      </c>
      <c r="I77" s="15">
        <v>78</v>
      </c>
      <c r="J77" s="8">
        <v>0</v>
      </c>
      <c r="K77" s="8">
        <v>442.43</v>
      </c>
      <c r="L77" s="8">
        <v>0</v>
      </c>
      <c r="M77" s="15">
        <v>0</v>
      </c>
      <c r="N77" s="22">
        <v>0</v>
      </c>
      <c r="O77">
        <v>3273.4</v>
      </c>
      <c r="P77">
        <v>323.95</v>
      </c>
    </row>
    <row r="78" spans="2:13" ht="15">
      <c r="B78" s="8"/>
      <c r="C78" s="8"/>
      <c r="D78" s="8"/>
      <c r="E78" s="8"/>
      <c r="F78" s="8"/>
      <c r="G78" s="15"/>
      <c r="H78" s="15"/>
      <c r="I78" s="15"/>
      <c r="J78" s="8"/>
      <c r="K78" s="8"/>
      <c r="L78" s="8"/>
      <c r="M78" s="10"/>
    </row>
    <row r="79" spans="2:13" ht="15">
      <c r="B79" s="8"/>
      <c r="C79" s="8"/>
      <c r="D79" s="10"/>
      <c r="E79" s="10"/>
      <c r="F79" s="10"/>
      <c r="G79" s="14"/>
      <c r="H79" s="14"/>
      <c r="I79" s="15"/>
      <c r="J79" s="8"/>
      <c r="K79" s="8"/>
      <c r="L79" s="10"/>
      <c r="M79" s="10"/>
    </row>
    <row r="80" spans="2:13" ht="15">
      <c r="B80" s="10"/>
      <c r="C80" s="48"/>
      <c r="D80" s="10"/>
      <c r="E80" s="10"/>
      <c r="F80" s="10"/>
      <c r="G80" s="14"/>
      <c r="H80" s="14"/>
      <c r="I80" s="15"/>
      <c r="J80" s="8"/>
      <c r="K80" s="8"/>
      <c r="L80" s="10"/>
      <c r="M80" s="10"/>
    </row>
    <row r="81" spans="2:13" ht="15">
      <c r="B81" s="10"/>
      <c r="C81" s="48"/>
      <c r="D81" s="10"/>
      <c r="E81" s="10"/>
      <c r="F81" s="10"/>
      <c r="G81" s="14"/>
      <c r="H81" s="14"/>
      <c r="I81" s="15"/>
      <c r="J81" s="8"/>
      <c r="K81" s="8"/>
      <c r="L81" s="10"/>
      <c r="M81" s="10"/>
    </row>
    <row r="82" spans="2:13" ht="15">
      <c r="B82" s="10"/>
      <c r="C82" s="48"/>
      <c r="D82" s="10"/>
      <c r="E82" s="10"/>
      <c r="F82" s="10"/>
      <c r="G82" s="14"/>
      <c r="H82" s="14"/>
      <c r="I82" s="15"/>
      <c r="J82" s="8"/>
      <c r="K82" s="8"/>
      <c r="L82" s="10"/>
      <c r="M82" s="10"/>
    </row>
    <row r="83" spans="2:13" ht="15">
      <c r="B83" s="10"/>
      <c r="C83" s="8"/>
      <c r="D83" s="10"/>
      <c r="E83" s="10"/>
      <c r="F83" s="10"/>
      <c r="G83" s="14"/>
      <c r="H83" s="14"/>
      <c r="I83" s="15"/>
      <c r="J83" s="8"/>
      <c r="K83" s="8"/>
      <c r="L83" s="10"/>
      <c r="M83" s="10"/>
    </row>
    <row r="84" spans="2:13" ht="15">
      <c r="B84" s="10"/>
      <c r="C84" s="8"/>
      <c r="D84" s="10"/>
      <c r="E84" s="10"/>
      <c r="F84" s="10"/>
      <c r="G84" s="14"/>
      <c r="H84" s="14"/>
      <c r="I84" s="15"/>
      <c r="J84" s="8"/>
      <c r="K84" s="8"/>
      <c r="L84" s="10"/>
      <c r="M84" s="10"/>
    </row>
    <row r="85" spans="2:13" ht="15">
      <c r="B85" s="8"/>
      <c r="C85" s="8"/>
      <c r="D85" s="8"/>
      <c r="E85" s="8"/>
      <c r="F85" s="8"/>
      <c r="G85" s="15"/>
      <c r="H85" s="15"/>
      <c r="I85" s="15"/>
      <c r="J85" s="8"/>
      <c r="K85" s="8"/>
      <c r="L85" s="8"/>
      <c r="M85" s="8"/>
    </row>
    <row r="86" spans="2:13" ht="15">
      <c r="B86" s="8"/>
      <c r="C86" s="8"/>
      <c r="D86" s="8"/>
      <c r="E86" s="8"/>
      <c r="F86" s="8"/>
      <c r="G86" s="15"/>
      <c r="H86" s="15"/>
      <c r="I86" s="15"/>
      <c r="J86" s="8"/>
      <c r="K86" s="8"/>
      <c r="L86" s="8"/>
      <c r="M86" s="8"/>
    </row>
    <row r="87" spans="2:13" ht="15">
      <c r="B87" s="8"/>
      <c r="C87" s="8"/>
      <c r="D87" s="8"/>
      <c r="E87" s="8"/>
      <c r="F87" s="8"/>
      <c r="G87" s="15"/>
      <c r="H87" s="15"/>
      <c r="I87" s="15"/>
      <c r="J87" s="8"/>
      <c r="K87" s="8"/>
      <c r="L87" s="8"/>
      <c r="M87" s="8"/>
    </row>
    <row r="88" spans="2:13" ht="15">
      <c r="B88" s="8"/>
      <c r="C88" s="8"/>
      <c r="D88" s="8"/>
      <c r="E88" s="8"/>
      <c r="F88" s="8"/>
      <c r="G88" s="15"/>
      <c r="H88" s="15"/>
      <c r="I88" s="15"/>
      <c r="J88" s="8"/>
      <c r="K88" s="8"/>
      <c r="L88" s="8"/>
      <c r="M88" s="8"/>
    </row>
    <row r="89" spans="2:13" ht="15">
      <c r="B89" s="8"/>
      <c r="C89" s="8"/>
      <c r="D89" s="8"/>
      <c r="E89" s="8"/>
      <c r="F89" s="8"/>
      <c r="G89" s="15"/>
      <c r="H89" s="15"/>
      <c r="I89" s="15"/>
      <c r="J89" s="8"/>
      <c r="K89" s="8"/>
      <c r="L89" s="8"/>
      <c r="M89" s="8"/>
    </row>
    <row r="90" spans="2:13" ht="12.75">
      <c r="B90" s="1"/>
      <c r="C90" s="1"/>
      <c r="D90" s="1"/>
      <c r="E90" s="1"/>
      <c r="F90" s="1"/>
      <c r="G90" s="7"/>
      <c r="H90" s="7"/>
      <c r="L90" s="1"/>
      <c r="M90" s="1"/>
    </row>
    <row r="91" spans="2:13" ht="12.75">
      <c r="B91" s="1"/>
      <c r="C91" s="1"/>
      <c r="D91" s="1"/>
      <c r="E91" s="1"/>
      <c r="F91" s="1"/>
      <c r="G91" s="7"/>
      <c r="H91" s="7"/>
      <c r="L91" s="1"/>
      <c r="M91" s="1"/>
    </row>
  </sheetData>
  <sheetProtection/>
  <printOptions/>
  <pageMargins left="0.2362204724409449" right="0.2362204724409449" top="0" bottom="0.7480314960629921" header="0" footer="0.3149606299212598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selection activeCell="J57" sqref="A1:J57"/>
    </sheetView>
  </sheetViews>
  <sheetFormatPr defaultColWidth="9.140625" defaultRowHeight="12.75"/>
  <cols>
    <col min="1" max="1" width="11.140625" style="0" customWidth="1"/>
    <col min="2" max="2" width="4.57421875" style="6" customWidth="1"/>
    <col min="3" max="3" width="11.00390625" style="6" customWidth="1"/>
    <col min="5" max="5" width="8.8515625" style="25" customWidth="1"/>
    <col min="8" max="8" width="8.7109375" style="0" customWidth="1"/>
    <col min="9" max="9" width="9.28125" style="9" bestFit="1" customWidth="1"/>
    <col min="10" max="10" width="8.8515625" style="6" customWidth="1"/>
  </cols>
  <sheetData>
    <row r="1" spans="1:8" ht="30">
      <c r="A1" s="130" t="s">
        <v>190</v>
      </c>
      <c r="B1" s="41"/>
      <c r="C1" s="41"/>
      <c r="D1" s="25"/>
      <c r="F1" s="25"/>
      <c r="G1" s="25"/>
      <c r="H1" s="25"/>
    </row>
    <row r="2" spans="1:10" ht="13.5">
      <c r="A2" s="25"/>
      <c r="B2" s="9"/>
      <c r="C2" s="9"/>
      <c r="D2" s="25"/>
      <c r="F2" s="25"/>
      <c r="G2" s="25"/>
      <c r="H2" s="25"/>
      <c r="J2" s="335" t="s">
        <v>204</v>
      </c>
    </row>
    <row r="3" spans="1:10" ht="13.5">
      <c r="A3" s="25" t="s">
        <v>242</v>
      </c>
      <c r="B3" s="9"/>
      <c r="C3" s="9"/>
      <c r="D3" s="25"/>
      <c r="F3" s="25"/>
      <c r="G3" s="25"/>
      <c r="H3" s="25"/>
      <c r="J3" s="335"/>
    </row>
    <row r="4" spans="1:8" ht="13.5">
      <c r="A4" s="25"/>
      <c r="B4" s="9"/>
      <c r="C4" s="9"/>
      <c r="D4" s="25"/>
      <c r="F4" s="25"/>
      <c r="G4" s="25"/>
      <c r="H4" s="25"/>
    </row>
    <row r="5" spans="1:9" ht="13.5">
      <c r="A5" s="42" t="s">
        <v>17</v>
      </c>
      <c r="C5" s="42"/>
      <c r="D5" s="27"/>
      <c r="E5" s="19"/>
      <c r="F5" s="27"/>
      <c r="G5" s="27"/>
      <c r="I5" s="42" t="s">
        <v>17</v>
      </c>
    </row>
    <row r="6" spans="1:9" ht="13.5">
      <c r="A6" s="252" t="s">
        <v>246</v>
      </c>
      <c r="C6" s="252" t="s">
        <v>246</v>
      </c>
      <c r="D6" s="27"/>
      <c r="E6" s="19"/>
      <c r="F6" s="27"/>
      <c r="G6" s="27"/>
      <c r="I6" s="252" t="s">
        <v>273</v>
      </c>
    </row>
    <row r="7" spans="1:10" ht="13.5">
      <c r="A7" s="42"/>
      <c r="C7" s="42" t="s">
        <v>385</v>
      </c>
      <c r="D7" s="25"/>
      <c r="F7" s="25"/>
      <c r="G7" s="25"/>
      <c r="H7" s="25"/>
      <c r="J7" s="5"/>
    </row>
    <row r="8" spans="1:10" ht="13.5">
      <c r="A8" s="42"/>
      <c r="C8" s="42"/>
      <c r="D8" s="25"/>
      <c r="E8" s="19" t="s">
        <v>309</v>
      </c>
      <c r="F8" s="25"/>
      <c r="G8" s="25"/>
      <c r="H8" s="25"/>
      <c r="J8" s="5"/>
    </row>
    <row r="9" spans="1:13" ht="13.5">
      <c r="A9" s="9">
        <v>2189.35</v>
      </c>
      <c r="C9" s="9">
        <v>2189.35</v>
      </c>
      <c r="D9" s="25"/>
      <c r="E9" s="25" t="s">
        <v>6</v>
      </c>
      <c r="F9" s="25"/>
      <c r="G9" s="25"/>
      <c r="H9" s="9"/>
      <c r="I9" s="9">
        <f>'[1]Receipts'!$L$25</f>
        <v>2363.01</v>
      </c>
      <c r="K9" s="9"/>
      <c r="L9" s="9"/>
      <c r="M9" s="9">
        <f aca="true" t="shared" si="0" ref="M9:M16">I9-C9</f>
        <v>173.6600000000003</v>
      </c>
    </row>
    <row r="10" spans="1:13" ht="13.5">
      <c r="A10" s="9">
        <v>2962.4</v>
      </c>
      <c r="C10" s="9">
        <v>2962.4</v>
      </c>
      <c r="D10" s="25"/>
      <c r="E10" s="25" t="s">
        <v>7</v>
      </c>
      <c r="F10" s="25"/>
      <c r="G10" s="25"/>
      <c r="H10" s="9"/>
      <c r="I10" s="9">
        <f>'[1]Receipts'!$C$25+'[1]Receipts'!$B$25</f>
        <v>3047.31</v>
      </c>
      <c r="L10" s="6"/>
      <c r="M10" s="9">
        <f t="shared" si="0"/>
        <v>84.90999999999985</v>
      </c>
    </row>
    <row r="11" spans="1:13" ht="13.5">
      <c r="A11" s="9">
        <v>14.73</v>
      </c>
      <c r="C11" s="9">
        <v>14.73</v>
      </c>
      <c r="D11" s="25"/>
      <c r="E11" s="25" t="s">
        <v>4</v>
      </c>
      <c r="F11" s="25"/>
      <c r="G11" s="25"/>
      <c r="H11" s="9"/>
      <c r="I11" s="9">
        <f>'[1]Receipts'!$H$25</f>
        <v>10.11</v>
      </c>
      <c r="M11" s="9">
        <f t="shared" si="0"/>
        <v>-4.620000000000001</v>
      </c>
    </row>
    <row r="12" spans="1:13" ht="13.5">
      <c r="A12" s="9">
        <v>4705</v>
      </c>
      <c r="C12" s="9">
        <v>4705</v>
      </c>
      <c r="D12" s="25"/>
      <c r="E12" s="25" t="s">
        <v>8</v>
      </c>
      <c r="F12" s="25"/>
      <c r="G12" s="25"/>
      <c r="H12" s="9"/>
      <c r="I12" s="9">
        <f>'[1]Receipts'!$D$25</f>
        <v>1980</v>
      </c>
      <c r="M12" s="9">
        <f t="shared" si="0"/>
        <v>-2725</v>
      </c>
    </row>
    <row r="13" spans="1:13" ht="13.5">
      <c r="A13" s="9">
        <v>186</v>
      </c>
      <c r="C13" s="9">
        <v>186</v>
      </c>
      <c r="D13" s="25"/>
      <c r="E13" s="25" t="s">
        <v>103</v>
      </c>
      <c r="F13" s="25"/>
      <c r="G13" s="25"/>
      <c r="H13" s="9"/>
      <c r="I13" s="9">
        <f>'[1]Receipts'!$G$3</f>
        <v>186</v>
      </c>
      <c r="M13" s="9">
        <f t="shared" si="0"/>
        <v>0</v>
      </c>
    </row>
    <row r="14" spans="1:13" ht="13.5">
      <c r="A14" s="9">
        <v>0</v>
      </c>
      <c r="C14" s="9">
        <v>0</v>
      </c>
      <c r="D14" s="25"/>
      <c r="E14" s="25" t="s">
        <v>388</v>
      </c>
      <c r="F14" s="25"/>
      <c r="G14" s="25"/>
      <c r="H14" s="9"/>
      <c r="I14" s="9">
        <v>100</v>
      </c>
      <c r="M14" s="9">
        <f t="shared" si="0"/>
        <v>100</v>
      </c>
    </row>
    <row r="15" spans="1:13" ht="13.5">
      <c r="A15" s="9">
        <v>0</v>
      </c>
      <c r="C15" s="9">
        <v>0</v>
      </c>
      <c r="D15" s="25"/>
      <c r="E15" s="25" t="s">
        <v>395</v>
      </c>
      <c r="I15" s="9">
        <v>3492</v>
      </c>
      <c r="M15" s="9">
        <f t="shared" si="0"/>
        <v>3492</v>
      </c>
    </row>
    <row r="16" spans="1:13" ht="13.5">
      <c r="A16" s="9">
        <v>15500</v>
      </c>
      <c r="C16" s="9">
        <v>15500</v>
      </c>
      <c r="D16" s="25"/>
      <c r="E16" s="25" t="s">
        <v>104</v>
      </c>
      <c r="F16" s="25"/>
      <c r="G16" s="25"/>
      <c r="H16" s="9"/>
      <c r="I16" s="9">
        <f>'[1]Receipts'!$K$3</f>
        <v>15500</v>
      </c>
      <c r="M16" s="9">
        <f t="shared" si="0"/>
        <v>0</v>
      </c>
    </row>
    <row r="17" spans="1:13" ht="13.5">
      <c r="A17" s="9">
        <v>1000</v>
      </c>
      <c r="C17" s="9">
        <v>0</v>
      </c>
      <c r="E17" s="25" t="s">
        <v>288</v>
      </c>
      <c r="I17" s="9">
        <v>0</v>
      </c>
      <c r="M17" s="6"/>
    </row>
    <row r="18" spans="1:13" ht="13.5">
      <c r="A18" s="9">
        <v>4310.4</v>
      </c>
      <c r="C18" s="9">
        <v>0</v>
      </c>
      <c r="E18" s="25" t="s">
        <v>307</v>
      </c>
      <c r="I18" s="9">
        <v>0</v>
      </c>
      <c r="M18" s="6"/>
    </row>
    <row r="19" spans="1:13" ht="13.5">
      <c r="A19" s="9"/>
      <c r="C19" s="9"/>
      <c r="D19" s="1" t="s">
        <v>386</v>
      </c>
      <c r="M19" s="6"/>
    </row>
    <row r="20" spans="1:13" ht="13.5">
      <c r="A20" s="42">
        <f>SUM(A9:A18)</f>
        <v>30867.879999999997</v>
      </c>
      <c r="C20" s="42">
        <f>SUM(C9:C19)</f>
        <v>25557.48</v>
      </c>
      <c r="D20" s="7">
        <f>A20-C20</f>
        <v>5310.399999999998</v>
      </c>
      <c r="E20" s="19" t="s">
        <v>9</v>
      </c>
      <c r="F20" s="25"/>
      <c r="G20" s="25"/>
      <c r="H20" s="42"/>
      <c r="I20" s="9">
        <f>SUM(I9:I19)</f>
        <v>26678.43</v>
      </c>
      <c r="M20" s="6"/>
    </row>
    <row r="21" spans="1:13" ht="13.5">
      <c r="A21" s="9"/>
      <c r="C21" s="9"/>
      <c r="D21" s="25"/>
      <c r="F21" s="25"/>
      <c r="G21" s="25"/>
      <c r="H21" s="25"/>
      <c r="M21" s="6"/>
    </row>
    <row r="22" spans="1:13" ht="13.5">
      <c r="A22" s="9"/>
      <c r="C22" s="9"/>
      <c r="D22" s="25"/>
      <c r="E22" s="19" t="s">
        <v>310</v>
      </c>
      <c r="F22" s="25"/>
      <c r="G22" s="25"/>
      <c r="H22" s="25"/>
      <c r="M22" s="6"/>
    </row>
    <row r="23" spans="1:13" ht="13.5">
      <c r="A23" s="9">
        <v>394.85000000000014</v>
      </c>
      <c r="C23" s="9">
        <v>394.85000000000014</v>
      </c>
      <c r="D23" s="25"/>
      <c r="E23" s="51" t="s">
        <v>108</v>
      </c>
      <c r="F23" s="25"/>
      <c r="G23" s="25"/>
      <c r="H23" s="25"/>
      <c r="I23" s="9">
        <f>'[1]Payments'!$A$102</f>
        <v>400.14</v>
      </c>
      <c r="M23" s="6">
        <f aca="true" t="shared" si="1" ref="M23:M47">I23-C23</f>
        <v>5.28999999999985</v>
      </c>
    </row>
    <row r="24" spans="1:13" ht="13.5">
      <c r="A24" s="9">
        <v>893.99</v>
      </c>
      <c r="C24" s="9">
        <v>893.99</v>
      </c>
      <c r="D24" s="25"/>
      <c r="E24" s="51" t="s">
        <v>3</v>
      </c>
      <c r="F24" s="19"/>
      <c r="G24" s="19"/>
      <c r="H24" s="19"/>
      <c r="I24" s="9">
        <f>'[1]Payments'!$B$102+'[1]Payments'!$C$102</f>
        <v>1690.2799999999997</v>
      </c>
      <c r="M24" s="6">
        <f t="shared" si="1"/>
        <v>796.2899999999997</v>
      </c>
    </row>
    <row r="25" spans="1:13" ht="13.5">
      <c r="A25" s="9">
        <v>225</v>
      </c>
      <c r="C25" s="9">
        <v>225</v>
      </c>
      <c r="D25" s="25"/>
      <c r="E25" s="51" t="s">
        <v>192</v>
      </c>
      <c r="F25" s="25"/>
      <c r="G25" s="25"/>
      <c r="H25" s="25"/>
      <c r="I25" s="9">
        <f>'[1]Payments'!$D$102</f>
        <v>200</v>
      </c>
      <c r="M25" s="6">
        <f t="shared" si="1"/>
        <v>-25</v>
      </c>
    </row>
    <row r="26" spans="1:13" ht="13.5">
      <c r="A26" s="9">
        <v>2565.4599999999996</v>
      </c>
      <c r="C26" s="9">
        <v>2565.4599999999996</v>
      </c>
      <c r="D26" s="25"/>
      <c r="E26" s="51" t="s">
        <v>191</v>
      </c>
      <c r="F26" s="25"/>
      <c r="G26" s="25"/>
      <c r="H26" s="25"/>
      <c r="I26" s="9">
        <f>'[1]Payments'!$E$102-3580</f>
        <v>2574.959999999999</v>
      </c>
      <c r="M26" s="6">
        <f t="shared" si="1"/>
        <v>9.499999999999545</v>
      </c>
    </row>
    <row r="27" spans="1:13" ht="13.5">
      <c r="A27" s="9">
        <v>0</v>
      </c>
      <c r="C27" s="9">
        <v>0</v>
      </c>
      <c r="D27" s="25"/>
      <c r="E27" s="51" t="s">
        <v>411</v>
      </c>
      <c r="F27" s="25"/>
      <c r="G27" s="25"/>
      <c r="H27" s="25"/>
      <c r="I27" s="9">
        <v>3580</v>
      </c>
      <c r="M27" s="6">
        <f t="shared" si="1"/>
        <v>3580</v>
      </c>
    </row>
    <row r="28" spans="1:13" ht="13.5">
      <c r="A28" s="9">
        <v>65</v>
      </c>
      <c r="C28" s="9">
        <v>65</v>
      </c>
      <c r="D28" s="25"/>
      <c r="E28" s="51" t="s">
        <v>118</v>
      </c>
      <c r="F28" s="25"/>
      <c r="G28" s="25"/>
      <c r="H28" s="25"/>
      <c r="I28" s="9">
        <f>'[1]Payments'!$G$102</f>
        <v>344.14</v>
      </c>
      <c r="M28" s="6">
        <f t="shared" si="1"/>
        <v>279.14</v>
      </c>
    </row>
    <row r="29" spans="1:13" ht="13.5">
      <c r="A29" s="9">
        <v>335.17</v>
      </c>
      <c r="C29" s="9">
        <v>335.17</v>
      </c>
      <c r="D29" s="25"/>
      <c r="E29" s="51" t="s">
        <v>0</v>
      </c>
      <c r="F29" s="25"/>
      <c r="G29" s="25"/>
      <c r="H29" s="25"/>
      <c r="I29" s="9">
        <f>'[1]Payments'!$H$102</f>
        <v>370.73</v>
      </c>
      <c r="M29" s="6">
        <f t="shared" si="1"/>
        <v>35.56</v>
      </c>
    </row>
    <row r="30" spans="1:13" ht="13.5">
      <c r="A30" s="9">
        <v>1000</v>
      </c>
      <c r="C30" s="9">
        <v>0</v>
      </c>
      <c r="D30" s="25"/>
      <c r="E30" s="51" t="s">
        <v>289</v>
      </c>
      <c r="F30" s="25"/>
      <c r="G30" s="25"/>
      <c r="H30" s="25"/>
      <c r="I30" s="9">
        <v>0</v>
      </c>
      <c r="M30" s="6">
        <f t="shared" si="1"/>
        <v>0</v>
      </c>
    </row>
    <row r="31" spans="1:13" ht="13.5">
      <c r="A31" s="9">
        <v>235</v>
      </c>
      <c r="C31" s="9">
        <v>235</v>
      </c>
      <c r="D31" s="25"/>
      <c r="E31" s="51" t="s">
        <v>102</v>
      </c>
      <c r="F31" s="25"/>
      <c r="G31" s="25"/>
      <c r="H31" s="25"/>
      <c r="I31" s="9">
        <f>'[1]Payments'!$I$102</f>
        <v>873.15</v>
      </c>
      <c r="M31" s="6">
        <f t="shared" si="1"/>
        <v>638.15</v>
      </c>
    </row>
    <row r="32" spans="1:13" ht="13.5">
      <c r="A32" s="9">
        <v>1055.8500000000001</v>
      </c>
      <c r="C32" s="9">
        <v>1055.8500000000001</v>
      </c>
      <c r="D32" s="25"/>
      <c r="E32" s="51" t="s">
        <v>263</v>
      </c>
      <c r="F32" s="25"/>
      <c r="G32" s="25"/>
      <c r="H32" s="25"/>
      <c r="I32" s="9">
        <f>'[1]Payments'!$J$102</f>
        <v>604.83</v>
      </c>
      <c r="M32" s="6">
        <f t="shared" si="1"/>
        <v>-451.0200000000001</v>
      </c>
    </row>
    <row r="33" spans="1:13" ht="13.5">
      <c r="A33" s="9">
        <v>0</v>
      </c>
      <c r="C33" s="9">
        <v>0</v>
      </c>
      <c r="D33" s="25"/>
      <c r="E33" s="51" t="s">
        <v>12</v>
      </c>
      <c r="F33" s="25"/>
      <c r="G33" s="25"/>
      <c r="H33" s="25"/>
      <c r="I33" s="9">
        <f>'[1]Payments'!$K$102</f>
        <v>256.8</v>
      </c>
      <c r="M33" s="6">
        <f t="shared" si="1"/>
        <v>256.8</v>
      </c>
    </row>
    <row r="34" spans="1:13" ht="13.5">
      <c r="A34" s="9">
        <v>113.35</v>
      </c>
      <c r="C34" s="9">
        <v>113.35</v>
      </c>
      <c r="D34" s="25"/>
      <c r="E34" s="51" t="s">
        <v>10</v>
      </c>
      <c r="F34" s="25"/>
      <c r="G34" s="25"/>
      <c r="H34" s="25"/>
      <c r="I34" s="9">
        <f>'[1]Payments'!$B$100</f>
        <v>0</v>
      </c>
      <c r="M34" s="6">
        <f t="shared" si="1"/>
        <v>-113.35</v>
      </c>
    </row>
    <row r="35" spans="1:13" ht="13.5">
      <c r="A35" s="9">
        <v>0</v>
      </c>
      <c r="C35" s="9">
        <v>0</v>
      </c>
      <c r="D35" s="25"/>
      <c r="E35" s="51" t="s">
        <v>77</v>
      </c>
      <c r="F35" s="25"/>
      <c r="G35" s="25"/>
      <c r="H35" s="25"/>
      <c r="I35" s="9">
        <v>0</v>
      </c>
      <c r="M35" s="6">
        <f t="shared" si="1"/>
        <v>0</v>
      </c>
    </row>
    <row r="36" spans="1:13" ht="13.5">
      <c r="A36" s="9">
        <v>565.32</v>
      </c>
      <c r="C36" s="9">
        <v>565.32</v>
      </c>
      <c r="D36" s="25"/>
      <c r="E36" s="51" t="s">
        <v>1</v>
      </c>
      <c r="F36" s="25"/>
      <c r="G36" s="25"/>
      <c r="H36" s="25"/>
      <c r="I36" s="9">
        <f>'[1]Payments'!$M$102</f>
        <v>613.29</v>
      </c>
      <c r="M36" s="6">
        <f t="shared" si="1"/>
        <v>47.969999999999914</v>
      </c>
    </row>
    <row r="37" spans="1:13" ht="13.5">
      <c r="A37" s="9">
        <v>0</v>
      </c>
      <c r="C37" s="9">
        <v>0</v>
      </c>
      <c r="D37" s="25"/>
      <c r="E37" s="51" t="s">
        <v>110</v>
      </c>
      <c r="F37" s="25"/>
      <c r="G37" s="25"/>
      <c r="H37" s="25"/>
      <c r="I37" s="9">
        <f>'[1]Payments'!$W$102</f>
        <v>170</v>
      </c>
      <c r="M37" s="6">
        <f t="shared" si="1"/>
        <v>170</v>
      </c>
    </row>
    <row r="38" spans="1:20" ht="13.5">
      <c r="A38" s="9">
        <v>352.21000000000004</v>
      </c>
      <c r="C38" s="9">
        <v>352.21000000000004</v>
      </c>
      <c r="D38" s="25"/>
      <c r="E38" s="25" t="s">
        <v>128</v>
      </c>
      <c r="F38" s="25"/>
      <c r="G38" s="25"/>
      <c r="H38" s="25"/>
      <c r="I38" s="9">
        <f>'[1]Payments'!$N$102</f>
        <v>355.21000000000004</v>
      </c>
      <c r="M38" s="6">
        <f t="shared" si="1"/>
        <v>3</v>
      </c>
      <c r="T38" s="1" t="s">
        <v>124</v>
      </c>
    </row>
    <row r="39" spans="1:13" ht="13.5">
      <c r="A39" s="9">
        <v>150</v>
      </c>
      <c r="C39" s="9">
        <v>150</v>
      </c>
      <c r="D39" s="25"/>
      <c r="E39" s="51" t="s">
        <v>116</v>
      </c>
      <c r="F39" s="25"/>
      <c r="G39" s="25"/>
      <c r="H39" s="25"/>
      <c r="I39" s="9">
        <f>'[1]Payments'!$P$102</f>
        <v>150</v>
      </c>
      <c r="M39" s="6">
        <f t="shared" si="1"/>
        <v>0</v>
      </c>
    </row>
    <row r="40" spans="1:13" ht="13.5">
      <c r="A40" s="9">
        <v>1685.46</v>
      </c>
      <c r="C40" s="9">
        <v>1685.46</v>
      </c>
      <c r="D40" s="25"/>
      <c r="E40" s="51" t="s">
        <v>119</v>
      </c>
      <c r="F40" s="25"/>
      <c r="G40" s="25"/>
      <c r="H40" s="25"/>
      <c r="I40" s="9">
        <f>'[1]Payments'!$Q$102</f>
        <v>1721.0400000000002</v>
      </c>
      <c r="M40" s="6">
        <f t="shared" si="1"/>
        <v>35.580000000000155</v>
      </c>
    </row>
    <row r="41" spans="1:13" ht="13.5">
      <c r="A41" s="9">
        <v>1258.84</v>
      </c>
      <c r="C41" s="9">
        <v>1258.84</v>
      </c>
      <c r="D41" s="25"/>
      <c r="E41" s="51" t="s">
        <v>154</v>
      </c>
      <c r="F41" s="25"/>
      <c r="G41" s="25"/>
      <c r="H41" s="25"/>
      <c r="I41" s="9">
        <f>'[1]Payments'!$R$102</f>
        <v>3147.64</v>
      </c>
      <c r="M41" s="6">
        <f t="shared" si="1"/>
        <v>1888.8</v>
      </c>
    </row>
    <row r="42" spans="1:13" ht="13.5">
      <c r="A42" s="9">
        <v>100</v>
      </c>
      <c r="C42" s="9">
        <v>100</v>
      </c>
      <c r="D42" s="25"/>
      <c r="E42" s="51" t="s">
        <v>73</v>
      </c>
      <c r="F42" s="25"/>
      <c r="G42" s="25"/>
      <c r="H42" s="25"/>
      <c r="I42" s="9">
        <f>'[1]Payments'!$S$102</f>
        <v>100</v>
      </c>
      <c r="K42" s="1"/>
      <c r="M42" s="6">
        <f t="shared" si="1"/>
        <v>0</v>
      </c>
    </row>
    <row r="43" spans="1:13" ht="13.5">
      <c r="A43" s="9">
        <v>5706.720000000002</v>
      </c>
      <c r="C43" s="9">
        <v>5706.720000000002</v>
      </c>
      <c r="D43" s="25"/>
      <c r="E43" s="51" t="s">
        <v>132</v>
      </c>
      <c r="F43" s="25"/>
      <c r="G43" s="25"/>
      <c r="H43" s="25"/>
      <c r="I43" s="9">
        <f>'[1]Payments'!$T$102</f>
        <v>5938.1799999999985</v>
      </c>
      <c r="M43" s="6">
        <f t="shared" si="1"/>
        <v>231.4599999999964</v>
      </c>
    </row>
    <row r="44" spans="1:13" ht="13.5">
      <c r="A44" s="9">
        <v>654.2600000000001</v>
      </c>
      <c r="C44" s="9">
        <v>654.2600000000001</v>
      </c>
      <c r="D44" s="25"/>
      <c r="E44" s="51" t="s">
        <v>117</v>
      </c>
      <c r="F44" s="25"/>
      <c r="G44" s="25"/>
      <c r="H44" s="25"/>
      <c r="I44" s="9">
        <f>'[1]Payments'!$U$102</f>
        <v>596.24</v>
      </c>
      <c r="M44" s="6">
        <f t="shared" si="1"/>
        <v>-58.020000000000095</v>
      </c>
    </row>
    <row r="45" spans="1:13" ht="13.5">
      <c r="A45" s="9">
        <v>42</v>
      </c>
      <c r="C45" s="9">
        <v>42</v>
      </c>
      <c r="D45" s="25"/>
      <c r="E45" s="51" t="s">
        <v>135</v>
      </c>
      <c r="F45" s="25"/>
      <c r="G45" s="25"/>
      <c r="H45" s="25"/>
      <c r="I45" s="9">
        <f>'[1]Payments'!$V$102</f>
        <v>135</v>
      </c>
      <c r="M45" s="6">
        <f t="shared" si="1"/>
        <v>93</v>
      </c>
    </row>
    <row r="46" spans="1:13" ht="13.5">
      <c r="A46" s="9">
        <v>0</v>
      </c>
      <c r="C46" s="9">
        <v>0</v>
      </c>
      <c r="D46" s="25"/>
      <c r="E46" s="51" t="s">
        <v>2</v>
      </c>
      <c r="F46" s="25"/>
      <c r="G46" s="25"/>
      <c r="H46" s="25"/>
      <c r="I46" s="9">
        <f>'[1]Payments'!$X$102</f>
        <v>3380</v>
      </c>
      <c r="M46" s="6">
        <f t="shared" si="1"/>
        <v>3380</v>
      </c>
    </row>
    <row r="47" spans="1:13" ht="13.5">
      <c r="A47" s="9">
        <v>3592</v>
      </c>
      <c r="C47" s="9">
        <v>0</v>
      </c>
      <c r="D47" s="25"/>
      <c r="E47" s="51" t="s">
        <v>290</v>
      </c>
      <c r="F47" s="25"/>
      <c r="G47" s="25"/>
      <c r="H47" s="25"/>
      <c r="I47" s="9">
        <f>'[1]Payments'!$Y$102</f>
        <v>3492</v>
      </c>
      <c r="M47" s="6">
        <f t="shared" si="1"/>
        <v>3492</v>
      </c>
    </row>
    <row r="48" spans="1:13" ht="13.5">
      <c r="A48" s="9">
        <v>2189.6499999999996</v>
      </c>
      <c r="C48" s="9">
        <f>A48-718.4</f>
        <v>1471.2499999999995</v>
      </c>
      <c r="D48" s="25"/>
      <c r="E48" s="51" t="s">
        <v>6</v>
      </c>
      <c r="F48" s="25"/>
      <c r="G48" s="25"/>
      <c r="I48" s="9">
        <f>'[1]Payments'!$Z$102</f>
        <v>3081.4099999999994</v>
      </c>
      <c r="M48" s="9" t="s">
        <v>442</v>
      </c>
    </row>
    <row r="49" spans="1:11" ht="13.5">
      <c r="A49" s="9"/>
      <c r="C49" s="9"/>
      <c r="D49" s="1" t="s">
        <v>386</v>
      </c>
      <c r="F49" s="25"/>
      <c r="G49" s="25"/>
      <c r="H49" s="25"/>
      <c r="K49" s="6"/>
    </row>
    <row r="50" spans="1:9" ht="13.5">
      <c r="A50" s="42">
        <f>SUM(A23:A49)</f>
        <v>23180.129999999997</v>
      </c>
      <c r="C50" s="42">
        <f>SUM(C23:C49)</f>
        <v>17869.730000000003</v>
      </c>
      <c r="D50" s="7">
        <f>A50-C50</f>
        <v>5310.399999999994</v>
      </c>
      <c r="F50" s="25"/>
      <c r="G50" s="25"/>
      <c r="H50" s="25"/>
      <c r="I50" s="9">
        <f>SUM(I23:I49)</f>
        <v>33775.03999999999</v>
      </c>
    </row>
    <row r="51" spans="2:12" ht="13.5">
      <c r="B51" s="9"/>
      <c r="C51" s="9"/>
      <c r="D51" s="25"/>
      <c r="F51" s="25"/>
      <c r="G51" s="25"/>
      <c r="H51" s="25"/>
      <c r="L51" s="6"/>
    </row>
    <row r="52" spans="2:3" ht="13.5">
      <c r="B52" s="5"/>
      <c r="C52" s="5"/>
    </row>
    <row r="53" spans="1:8" ht="13.5">
      <c r="A53" s="4" t="s">
        <v>315</v>
      </c>
      <c r="B53" s="5" t="s">
        <v>316</v>
      </c>
      <c r="C53" s="5"/>
      <c r="D53" s="4"/>
      <c r="E53" s="19"/>
      <c r="F53" s="4"/>
      <c r="G53" s="4"/>
      <c r="H53" s="4"/>
    </row>
    <row r="54" spans="1:8" ht="13.5">
      <c r="A54" s="4"/>
      <c r="B54" s="5"/>
      <c r="C54" s="5"/>
      <c r="D54" s="4"/>
      <c r="E54" s="19"/>
      <c r="F54" s="4"/>
      <c r="G54" s="4"/>
      <c r="H54" s="4"/>
    </row>
    <row r="55" spans="1:8" ht="13.5">
      <c r="A55" s="4"/>
      <c r="B55" s="5"/>
      <c r="C55" s="5"/>
      <c r="D55" s="4"/>
      <c r="E55" s="19"/>
      <c r="F55" s="4"/>
      <c r="G55" s="4"/>
      <c r="H55" s="4"/>
    </row>
    <row r="56" spans="1:8" ht="13.5">
      <c r="A56" s="4" t="s">
        <v>60</v>
      </c>
      <c r="B56" s="5"/>
      <c r="C56" s="5"/>
      <c r="D56" s="4"/>
      <c r="E56" s="19"/>
      <c r="F56" s="4"/>
      <c r="G56" s="4"/>
      <c r="H56" s="4"/>
    </row>
  </sheetData>
  <sheetProtection/>
  <printOptions/>
  <pageMargins left="0.984251968503937" right="0" top="0.1968503937007874" bottom="0" header="0" footer="0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6.421875" style="0" customWidth="1"/>
    <col min="2" max="2" width="10.421875" style="0" customWidth="1"/>
    <col min="3" max="3" width="9.28125" style="0" bestFit="1" customWidth="1"/>
    <col min="4" max="4" width="13.140625" style="0" customWidth="1"/>
    <col min="7" max="7" width="14.28125" style="0" customWidth="1"/>
    <col min="8" max="8" width="11.8515625" style="204" customWidth="1"/>
  </cols>
  <sheetData>
    <row r="1" spans="1:8" ht="30">
      <c r="A1" s="130" t="s">
        <v>190</v>
      </c>
      <c r="H1"/>
    </row>
    <row r="2" ht="12.75">
      <c r="I2" s="24" t="s">
        <v>205</v>
      </c>
    </row>
    <row r="4" spans="1:8" ht="13.5">
      <c r="A4" s="25"/>
      <c r="B4" s="19" t="s">
        <v>19</v>
      </c>
      <c r="C4" s="25"/>
      <c r="D4" s="25"/>
      <c r="E4" s="25"/>
      <c r="F4" s="25"/>
      <c r="G4" s="25"/>
      <c r="H4" s="135"/>
    </row>
    <row r="5" spans="1:8" ht="13.5">
      <c r="A5" s="25"/>
      <c r="B5" s="25"/>
      <c r="C5" s="25"/>
      <c r="D5" s="25"/>
      <c r="E5" s="25"/>
      <c r="F5" s="25"/>
      <c r="G5" s="25"/>
      <c r="H5" s="135"/>
    </row>
    <row r="6" spans="1:8" ht="13.5">
      <c r="A6" s="19"/>
      <c r="B6" s="205" t="s">
        <v>246</v>
      </c>
      <c r="C6" s="19"/>
      <c r="D6" s="19"/>
      <c r="E6" s="19"/>
      <c r="F6" s="19"/>
      <c r="G6" s="19"/>
      <c r="H6" s="253" t="s">
        <v>273</v>
      </c>
    </row>
    <row r="7" spans="1:7" ht="13.5">
      <c r="A7" s="25"/>
      <c r="B7" s="135"/>
      <c r="C7" s="25"/>
      <c r="D7" s="25"/>
      <c r="E7" s="25"/>
      <c r="F7" s="25"/>
      <c r="G7" s="25"/>
    </row>
    <row r="8" spans="1:8" ht="13.5">
      <c r="A8" s="25"/>
      <c r="B8" s="135">
        <v>19376.50000000001</v>
      </c>
      <c r="C8" s="25"/>
      <c r="D8" s="25" t="s">
        <v>389</v>
      </c>
      <c r="E8" s="25"/>
      <c r="F8" s="25"/>
      <c r="G8" s="25"/>
      <c r="H8" s="9">
        <f>B12</f>
        <v>27064.25000000004</v>
      </c>
    </row>
    <row r="9" spans="1:14" ht="13.5">
      <c r="A9" s="25"/>
      <c r="B9" s="135">
        <f>Sheet1!C20</f>
        <v>25557.48</v>
      </c>
      <c r="C9" s="25"/>
      <c r="D9" s="25" t="s">
        <v>20</v>
      </c>
      <c r="E9" s="25" t="s">
        <v>311</v>
      </c>
      <c r="F9" s="25"/>
      <c r="G9" s="25"/>
      <c r="H9" s="9">
        <f>'[1]Receipts'!$M$25</f>
        <v>26678.43</v>
      </c>
      <c r="I9" s="1"/>
      <c r="N9" s="1" t="s">
        <v>72</v>
      </c>
    </row>
    <row r="10" spans="1:8" ht="13.5">
      <c r="A10" s="25"/>
      <c r="B10" s="135">
        <f>Sheet1!C50</f>
        <v>17869.730000000003</v>
      </c>
      <c r="C10" s="25"/>
      <c r="D10" s="25" t="s">
        <v>21</v>
      </c>
      <c r="E10" s="25" t="s">
        <v>312</v>
      </c>
      <c r="F10" s="25"/>
      <c r="G10" s="25"/>
      <c r="H10" s="9">
        <f>'[1]Payments'!$AA$102</f>
        <v>33775.03999999999</v>
      </c>
    </row>
    <row r="11" spans="1:8" ht="13.5">
      <c r="A11" s="25"/>
      <c r="B11" s="9"/>
      <c r="C11" s="25"/>
      <c r="D11" s="25"/>
      <c r="E11" s="25"/>
      <c r="F11" s="25"/>
      <c r="G11" s="25"/>
      <c r="H11" s="206"/>
    </row>
    <row r="12" spans="1:8" ht="13.5">
      <c r="A12" s="25"/>
      <c r="B12" s="9">
        <v>27064.25000000004</v>
      </c>
      <c r="C12" s="25"/>
      <c r="D12" s="25" t="s">
        <v>390</v>
      </c>
      <c r="E12" s="25"/>
      <c r="F12" s="25"/>
      <c r="G12" s="25"/>
      <c r="H12" s="205">
        <f>H8+H9-H10</f>
        <v>19967.640000000043</v>
      </c>
    </row>
    <row r="13" spans="1:8" ht="13.5">
      <c r="A13" s="25"/>
      <c r="B13" s="9"/>
      <c r="C13" s="25"/>
      <c r="D13" s="25"/>
      <c r="E13" s="25"/>
      <c r="F13" s="25"/>
      <c r="G13" s="25"/>
      <c r="H13" s="135"/>
    </row>
    <row r="14" spans="1:8" ht="13.5">
      <c r="A14" s="25"/>
      <c r="B14" s="9"/>
      <c r="C14" s="25"/>
      <c r="D14" s="19" t="s">
        <v>22</v>
      </c>
      <c r="E14" s="25"/>
      <c r="F14" s="25"/>
      <c r="G14" s="25"/>
      <c r="H14" s="135"/>
    </row>
    <row r="15" spans="1:8" ht="13.5">
      <c r="A15" s="25"/>
      <c r="B15" s="135">
        <v>0</v>
      </c>
      <c r="C15" s="25"/>
      <c r="D15" s="25" t="s">
        <v>23</v>
      </c>
      <c r="E15" s="25"/>
      <c r="F15" s="25"/>
      <c r="G15" s="25"/>
      <c r="H15" s="135">
        <v>0</v>
      </c>
    </row>
    <row r="16" spans="1:8" ht="13.5">
      <c r="A16" s="25"/>
      <c r="B16" s="135"/>
      <c r="C16" s="25"/>
      <c r="D16" s="25"/>
      <c r="E16" s="25"/>
      <c r="F16" s="25"/>
      <c r="G16" s="25"/>
      <c r="H16" s="135"/>
    </row>
    <row r="17" spans="1:8" ht="13.5">
      <c r="A17" s="25"/>
      <c r="B17" s="135"/>
      <c r="C17" s="25"/>
      <c r="D17" s="19" t="s">
        <v>24</v>
      </c>
      <c r="E17" s="25"/>
      <c r="F17" s="25"/>
      <c r="G17" s="25"/>
      <c r="H17" s="135"/>
    </row>
    <row r="18" spans="1:8" ht="13.5">
      <c r="A18" s="25"/>
      <c r="B18" s="135">
        <v>0</v>
      </c>
      <c r="C18" s="25"/>
      <c r="D18" s="25" t="s">
        <v>25</v>
      </c>
      <c r="E18" s="25"/>
      <c r="F18" s="25"/>
      <c r="G18" s="25"/>
      <c r="H18" s="135">
        <v>0</v>
      </c>
    </row>
    <row r="19" spans="1:8" ht="13.5">
      <c r="A19" s="25"/>
      <c r="B19" s="135">
        <v>0</v>
      </c>
      <c r="C19" s="25"/>
      <c r="D19" s="25" t="s">
        <v>26</v>
      </c>
      <c r="E19" s="25"/>
      <c r="F19" s="25"/>
      <c r="G19" s="25"/>
      <c r="H19" s="135">
        <v>0</v>
      </c>
    </row>
    <row r="20" spans="1:9" ht="13.5">
      <c r="A20" s="25"/>
      <c r="B20" s="9">
        <v>0</v>
      </c>
      <c r="C20" s="25"/>
      <c r="D20" s="25" t="s">
        <v>27</v>
      </c>
      <c r="E20" s="25"/>
      <c r="F20" s="25"/>
      <c r="G20" s="25"/>
      <c r="H20" s="135">
        <v>0</v>
      </c>
      <c r="I20" s="1"/>
    </row>
    <row r="21" spans="1:8" ht="13.5">
      <c r="A21" s="25"/>
      <c r="B21" s="9">
        <v>27064.25000000004</v>
      </c>
      <c r="C21" s="25"/>
      <c r="D21" s="19" t="s">
        <v>28</v>
      </c>
      <c r="E21" s="25"/>
      <c r="F21" s="25"/>
      <c r="G21" s="25"/>
      <c r="H21" s="205">
        <f>SUM(H15:H20)</f>
        <v>0</v>
      </c>
    </row>
    <row r="22" spans="1:8" ht="13.5">
      <c r="A22" s="25"/>
      <c r="B22" s="9"/>
      <c r="C22" s="25"/>
      <c r="D22" s="25"/>
      <c r="E22" s="25"/>
      <c r="F22" s="25"/>
      <c r="G22" s="25"/>
      <c r="H22" s="206"/>
    </row>
    <row r="23" spans="1:8" ht="13.5">
      <c r="A23" s="25"/>
      <c r="B23" s="25"/>
      <c r="C23" s="25"/>
      <c r="D23" s="25"/>
      <c r="E23" s="25"/>
      <c r="F23" s="25"/>
      <c r="G23" s="25"/>
      <c r="H23" s="206"/>
    </row>
    <row r="24" spans="1:8" ht="13.5">
      <c r="A24" s="25"/>
      <c r="B24" s="25"/>
      <c r="C24" s="25"/>
      <c r="D24" s="19" t="s">
        <v>29</v>
      </c>
      <c r="E24" s="25"/>
      <c r="F24" s="25"/>
      <c r="G24" s="25"/>
      <c r="H24" s="206"/>
    </row>
    <row r="25" spans="1:8" ht="13.5">
      <c r="A25" s="25"/>
      <c r="B25" s="135">
        <v>718.4</v>
      </c>
      <c r="C25" s="25"/>
      <c r="D25" s="25" t="s">
        <v>313</v>
      </c>
      <c r="E25" s="25"/>
      <c r="F25" s="25"/>
      <c r="G25" s="25"/>
      <c r="H25" s="135">
        <v>0</v>
      </c>
    </row>
    <row r="26" spans="1:11" ht="13.5">
      <c r="A26" s="25"/>
      <c r="B26" s="135">
        <v>0</v>
      </c>
      <c r="C26" s="25"/>
      <c r="D26" s="25" t="s">
        <v>202</v>
      </c>
      <c r="E26" s="25"/>
      <c r="F26" s="25"/>
      <c r="G26" s="25"/>
      <c r="H26" s="135">
        <v>0</v>
      </c>
      <c r="K26" s="1" t="s">
        <v>72</v>
      </c>
    </row>
    <row r="27" spans="1:9" ht="13.5">
      <c r="A27" s="25"/>
      <c r="B27" s="135">
        <v>309.15</v>
      </c>
      <c r="C27" s="25"/>
      <c r="D27" s="25" t="s">
        <v>30</v>
      </c>
      <c r="E27" s="25"/>
      <c r="F27" s="25"/>
      <c r="G27" s="25"/>
      <c r="H27" s="135">
        <f>'[1]Receipts'!$B$25</f>
        <v>309.15</v>
      </c>
      <c r="I27" t="s">
        <v>412</v>
      </c>
    </row>
    <row r="28" spans="1:9" ht="13.5">
      <c r="A28" s="25"/>
      <c r="B28" s="135">
        <v>3065.71</v>
      </c>
      <c r="C28" s="25"/>
      <c r="D28" s="25" t="s">
        <v>252</v>
      </c>
      <c r="E28" s="25"/>
      <c r="F28" s="25"/>
      <c r="G28" s="25"/>
      <c r="H28" s="135">
        <v>0</v>
      </c>
      <c r="I28" s="25"/>
    </row>
    <row r="29" spans="1:8" ht="13.5">
      <c r="A29" s="25"/>
      <c r="B29" s="135">
        <v>4093.26</v>
      </c>
      <c r="C29" s="25"/>
      <c r="D29" s="19" t="s">
        <v>31</v>
      </c>
      <c r="E29" s="25"/>
      <c r="F29" s="25"/>
      <c r="G29" s="25"/>
      <c r="H29" s="205">
        <f>SUM(H25:H28)</f>
        <v>309.15</v>
      </c>
    </row>
    <row r="30" spans="1:9" ht="13.5">
      <c r="A30" s="25"/>
      <c r="B30" s="135"/>
      <c r="C30" s="25"/>
      <c r="D30" s="25"/>
      <c r="E30" s="25"/>
      <c r="F30" s="25"/>
      <c r="G30" s="25"/>
      <c r="I30" s="6"/>
    </row>
    <row r="31" spans="1:12" ht="13.5">
      <c r="A31" s="25"/>
      <c r="B31" s="205">
        <v>22970.99</v>
      </c>
      <c r="C31" s="9"/>
      <c r="D31" s="19" t="s">
        <v>32</v>
      </c>
      <c r="E31" s="25"/>
      <c r="F31" s="25"/>
      <c r="G31" s="25"/>
      <c r="H31" s="205">
        <f>H12-H29</f>
        <v>19658.49000000004</v>
      </c>
      <c r="L31" s="6"/>
    </row>
    <row r="32" spans="1:8" ht="13.5">
      <c r="A32" s="25"/>
      <c r="B32" s="25"/>
      <c r="C32" s="25"/>
      <c r="D32" s="25"/>
      <c r="E32" s="25"/>
      <c r="F32" s="25"/>
      <c r="G32" s="25"/>
      <c r="H32" s="135"/>
    </row>
    <row r="33" spans="1:8" ht="13.5">
      <c r="A33" s="25"/>
      <c r="B33" s="25"/>
      <c r="C33" s="25"/>
      <c r="D33" s="25"/>
      <c r="E33" s="25"/>
      <c r="F33" s="25"/>
      <c r="G33" s="25"/>
      <c r="H33" s="135"/>
    </row>
    <row r="34" spans="1:8" ht="13.5">
      <c r="A34" s="25"/>
      <c r="B34" s="25" t="s">
        <v>33</v>
      </c>
      <c r="C34" s="25"/>
      <c r="D34" s="25"/>
      <c r="E34" s="25"/>
      <c r="F34" s="25"/>
      <c r="G34" s="25"/>
      <c r="H34" s="135"/>
    </row>
    <row r="35" spans="1:8" ht="13.5">
      <c r="A35" s="25"/>
      <c r="B35" s="25" t="s">
        <v>376</v>
      </c>
      <c r="C35" s="25"/>
      <c r="D35" s="25"/>
      <c r="E35" s="25"/>
      <c r="F35" s="25"/>
      <c r="G35" s="25"/>
      <c r="H35" s="135"/>
    </row>
    <row r="36" spans="1:8" ht="13.5">
      <c r="A36" s="25"/>
      <c r="B36" s="25"/>
      <c r="C36" s="25"/>
      <c r="D36" s="25"/>
      <c r="E36" s="25"/>
      <c r="F36" s="25"/>
      <c r="G36" s="25"/>
      <c r="H36" s="135"/>
    </row>
    <row r="37" spans="1:8" ht="13.5">
      <c r="A37" s="25"/>
      <c r="B37" s="25"/>
      <c r="C37" s="25"/>
      <c r="D37" s="25"/>
      <c r="E37" s="25"/>
      <c r="F37" s="25"/>
      <c r="G37" s="25"/>
      <c r="H37" s="135"/>
    </row>
    <row r="38" spans="1:8" ht="13.5">
      <c r="A38" s="25"/>
      <c r="B38" s="25" t="s">
        <v>34</v>
      </c>
      <c r="C38" s="25"/>
      <c r="D38" s="25"/>
      <c r="E38" s="25"/>
      <c r="F38" s="25"/>
      <c r="G38" s="25"/>
      <c r="H38" s="135"/>
    </row>
    <row r="39" spans="1:8" ht="13.5">
      <c r="A39" s="25"/>
      <c r="B39" s="25"/>
      <c r="C39" s="25"/>
      <c r="D39" s="25"/>
      <c r="E39" s="25"/>
      <c r="F39" s="25"/>
      <c r="G39" s="25"/>
      <c r="H39" s="135"/>
    </row>
    <row r="40" spans="1:8" ht="13.5">
      <c r="A40" s="25"/>
      <c r="B40" s="25"/>
      <c r="C40" s="25"/>
      <c r="D40" s="25"/>
      <c r="E40" s="25"/>
      <c r="F40" s="25"/>
      <c r="G40" s="25"/>
      <c r="H40" s="135"/>
    </row>
    <row r="41" spans="1:8" ht="13.5">
      <c r="A41" s="25"/>
      <c r="B41" s="25"/>
      <c r="C41" s="25"/>
      <c r="D41" s="25"/>
      <c r="E41" s="25"/>
      <c r="F41" s="25"/>
      <c r="G41" s="25"/>
      <c r="H41" s="135"/>
    </row>
    <row r="42" spans="1:8" ht="13.5">
      <c r="A42" s="25"/>
      <c r="B42" s="25" t="s">
        <v>35</v>
      </c>
      <c r="C42" s="25"/>
      <c r="D42" s="29"/>
      <c r="E42" s="29"/>
      <c r="F42" s="29"/>
      <c r="G42" s="25"/>
      <c r="H42" s="135"/>
    </row>
    <row r="43" spans="1:8" ht="13.5">
      <c r="A43" s="25"/>
      <c r="B43" s="25"/>
      <c r="C43" s="25"/>
      <c r="D43" s="25"/>
      <c r="E43" s="25"/>
      <c r="F43" s="25"/>
      <c r="G43" s="25"/>
      <c r="H43" s="135"/>
    </row>
    <row r="44" spans="1:8" ht="13.5">
      <c r="A44" s="25"/>
      <c r="B44" s="25"/>
      <c r="C44" s="25"/>
      <c r="D44" s="25"/>
      <c r="E44" s="25"/>
      <c r="F44" s="25"/>
      <c r="G44" s="25"/>
      <c r="H44" s="135"/>
    </row>
    <row r="45" spans="1:8" ht="13.5">
      <c r="A45" s="25"/>
      <c r="B45" s="25"/>
      <c r="C45" s="25"/>
      <c r="D45" s="25"/>
      <c r="E45" s="25"/>
      <c r="F45" s="25"/>
      <c r="G45" s="25"/>
      <c r="H45" s="135"/>
    </row>
    <row r="46" spans="1:8" ht="13.5">
      <c r="A46" s="25"/>
      <c r="B46" s="25" t="s">
        <v>36</v>
      </c>
      <c r="C46" s="25"/>
      <c r="D46" s="29"/>
      <c r="E46" s="29"/>
      <c r="F46" s="29"/>
      <c r="G46" s="25"/>
      <c r="H46" s="135"/>
    </row>
    <row r="47" spans="1:8" ht="13.5">
      <c r="A47" s="25"/>
      <c r="B47" s="25"/>
      <c r="C47" s="25"/>
      <c r="D47" s="25"/>
      <c r="E47" s="25"/>
      <c r="F47" s="25"/>
      <c r="G47" s="25"/>
      <c r="H47" s="135"/>
    </row>
    <row r="48" spans="1:8" ht="13.5">
      <c r="A48" s="25"/>
      <c r="B48" s="25"/>
      <c r="C48" s="25"/>
      <c r="D48" s="25"/>
      <c r="E48" s="25"/>
      <c r="F48" s="25"/>
      <c r="G48" s="25"/>
      <c r="H48" s="135"/>
    </row>
    <row r="49" ht="12.75">
      <c r="H49"/>
    </row>
    <row r="50" ht="12.75">
      <c r="H50"/>
    </row>
    <row r="51" ht="12.75">
      <c r="H51"/>
    </row>
  </sheetData>
  <sheetProtection/>
  <printOptions/>
  <pageMargins left="0.7480314960629921" right="0.15748031496062992" top="0.5905511811023623" bottom="0.984251968503937" header="0.5118110236220472" footer="0.5118110236220472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5"/>
  <sheetViews>
    <sheetView zoomScale="57" zoomScaleNormal="57" zoomScalePageLayoutView="0" workbookViewId="0" topLeftCell="A14">
      <selection activeCell="A1" sqref="A1:F56"/>
    </sheetView>
  </sheetViews>
  <sheetFormatPr defaultColWidth="9.140625" defaultRowHeight="12.75"/>
  <cols>
    <col min="1" max="1" width="24.00390625" style="1" customWidth="1"/>
    <col min="2" max="2" width="32.28125" style="1" customWidth="1"/>
    <col min="3" max="3" width="19.8515625" style="1" customWidth="1"/>
    <col min="4" max="4" width="2.421875" style="1" customWidth="1"/>
    <col min="5" max="5" width="39.00390625" style="7" customWidth="1"/>
    <col min="6" max="6" width="17.140625" style="4" customWidth="1"/>
    <col min="7" max="7" width="16.7109375" style="0" customWidth="1"/>
    <col min="8" max="8" width="15.8515625" style="0" customWidth="1"/>
    <col min="9" max="9" width="42.28125" style="0" customWidth="1"/>
    <col min="12" max="12" width="9.57421875" style="6" bestFit="1" customWidth="1"/>
    <col min="13" max="13" width="27.7109375" style="0" customWidth="1"/>
    <col min="14" max="14" width="23.28125" style="0" customWidth="1"/>
  </cols>
  <sheetData>
    <row r="1" spans="1:7" ht="30">
      <c r="A1" s="130" t="s">
        <v>190</v>
      </c>
      <c r="B1"/>
      <c r="C1"/>
      <c r="D1"/>
      <c r="E1" s="11"/>
      <c r="F1" s="138"/>
      <c r="G1" s="138"/>
    </row>
    <row r="2" spans="1:7" ht="15">
      <c r="A2"/>
      <c r="B2"/>
      <c r="C2"/>
      <c r="D2"/>
      <c r="E2" s="11"/>
      <c r="F2" s="138"/>
      <c r="G2" s="138"/>
    </row>
    <row r="3" spans="1:6" ht="15">
      <c r="A3" s="19" t="s">
        <v>377</v>
      </c>
      <c r="B3" s="25"/>
      <c r="C3" s="25"/>
      <c r="D3" s="25"/>
      <c r="E3" s="127"/>
      <c r="F3" s="138" t="s">
        <v>465</v>
      </c>
    </row>
    <row r="4" spans="2:6" ht="15">
      <c r="B4"/>
      <c r="C4"/>
      <c r="D4"/>
      <c r="E4" s="127"/>
      <c r="F4" s="138"/>
    </row>
    <row r="5" spans="1:8" ht="17.25">
      <c r="A5" s="119" t="s">
        <v>155</v>
      </c>
      <c r="B5" s="8"/>
      <c r="C5" s="254" t="s">
        <v>273</v>
      </c>
      <c r="D5" s="8"/>
      <c r="E5" s="15" t="s">
        <v>393</v>
      </c>
      <c r="F5" s="138"/>
      <c r="H5" s="119"/>
    </row>
    <row r="6" spans="1:8" ht="17.25">
      <c r="A6" s="119"/>
      <c r="B6" s="8"/>
      <c r="C6" s="8"/>
      <c r="D6" s="8"/>
      <c r="E6" s="157"/>
      <c r="F6" s="138"/>
      <c r="H6" s="119"/>
    </row>
    <row r="7" spans="1:6" s="143" customFormat="1" ht="15">
      <c r="A7" s="8"/>
      <c r="B7" s="8"/>
      <c r="C7" s="149" t="s">
        <v>219</v>
      </c>
      <c r="D7" s="8"/>
      <c r="E7" s="107"/>
      <c r="F7" s="159" t="s">
        <v>273</v>
      </c>
    </row>
    <row r="8" spans="1:6" s="143" customFormat="1" ht="15">
      <c r="A8" s="139" t="s">
        <v>37</v>
      </c>
      <c r="B8" s="139"/>
      <c r="C8" s="149" t="s">
        <v>220</v>
      </c>
      <c r="D8" s="155"/>
      <c r="E8" s="155" t="s">
        <v>203</v>
      </c>
      <c r="F8" s="156" t="s">
        <v>218</v>
      </c>
    </row>
    <row r="9" spans="1:6" ht="15">
      <c r="A9" s="139"/>
      <c r="B9" s="139"/>
      <c r="C9" s="139"/>
      <c r="D9" s="139"/>
      <c r="E9" s="155"/>
      <c r="F9" s="324"/>
    </row>
    <row r="10" spans="1:6" ht="15">
      <c r="A10" s="8" t="s">
        <v>267</v>
      </c>
      <c r="B10" s="8"/>
      <c r="C10" s="8" t="s">
        <v>38</v>
      </c>
      <c r="D10" s="8"/>
      <c r="E10" s="158"/>
      <c r="F10" s="138">
        <v>1</v>
      </c>
    </row>
    <row r="11" spans="1:6" ht="15">
      <c r="A11" s="8" t="s">
        <v>156</v>
      </c>
      <c r="B11" s="8"/>
      <c r="C11" s="8" t="s">
        <v>39</v>
      </c>
      <c r="D11" s="8"/>
      <c r="E11" s="107" t="s">
        <v>180</v>
      </c>
      <c r="F11" s="138">
        <v>6683.04</v>
      </c>
    </row>
    <row r="12" spans="1:6" ht="15">
      <c r="A12" s="8" t="s">
        <v>5</v>
      </c>
      <c r="B12" s="8"/>
      <c r="C12" s="8" t="s">
        <v>38</v>
      </c>
      <c r="D12" s="8"/>
      <c r="E12" s="107"/>
      <c r="F12" s="138">
        <v>1</v>
      </c>
    </row>
    <row r="13" spans="1:6" ht="15">
      <c r="A13" s="8" t="s">
        <v>391</v>
      </c>
      <c r="B13" s="8"/>
      <c r="C13" s="8" t="s">
        <v>39</v>
      </c>
      <c r="D13" s="8"/>
      <c r="E13" s="107" t="s">
        <v>181</v>
      </c>
      <c r="F13" s="138">
        <v>28000</v>
      </c>
    </row>
    <row r="14" spans="1:6" ht="15">
      <c r="A14" s="8" t="s">
        <v>76</v>
      </c>
      <c r="B14" s="8"/>
      <c r="C14" s="8" t="s">
        <v>39</v>
      </c>
      <c r="D14" s="8"/>
      <c r="E14" s="107" t="s">
        <v>182</v>
      </c>
      <c r="F14" s="138">
        <v>1336.608</v>
      </c>
    </row>
    <row r="15" spans="1:6" s="144" customFormat="1" ht="15">
      <c r="A15" s="8" t="s">
        <v>102</v>
      </c>
      <c r="B15" s="8"/>
      <c r="C15" s="8" t="s">
        <v>259</v>
      </c>
      <c r="D15" s="8"/>
      <c r="E15" s="138" t="s">
        <v>291</v>
      </c>
      <c r="F15" s="1">
        <v>0</v>
      </c>
    </row>
    <row r="16" spans="1:6" s="144" customFormat="1" ht="15">
      <c r="A16" s="8" t="s">
        <v>295</v>
      </c>
      <c r="B16" s="8"/>
      <c r="C16" s="8" t="s">
        <v>39</v>
      </c>
      <c r="D16" s="8"/>
      <c r="E16" s="107" t="s">
        <v>180</v>
      </c>
      <c r="F16" s="138">
        <v>1615.068</v>
      </c>
    </row>
    <row r="17" spans="1:6" ht="15">
      <c r="A17" s="217" t="s">
        <v>158</v>
      </c>
      <c r="B17" s="217"/>
      <c r="C17" s="217" t="s">
        <v>159</v>
      </c>
      <c r="D17" s="217"/>
      <c r="E17" s="107"/>
      <c r="F17" s="325"/>
    </row>
    <row r="18" spans="1:6" ht="15">
      <c r="A18" s="217" t="s">
        <v>160</v>
      </c>
      <c r="B18" s="217"/>
      <c r="C18" s="217" t="s">
        <v>159</v>
      </c>
      <c r="D18" s="217"/>
      <c r="E18" s="107"/>
      <c r="F18" s="325"/>
    </row>
    <row r="19" spans="1:6" ht="15">
      <c r="A19" s="217" t="s">
        <v>302</v>
      </c>
      <c r="B19" s="217"/>
      <c r="C19" s="217" t="s">
        <v>159</v>
      </c>
      <c r="D19" s="217"/>
      <c r="E19" s="107"/>
      <c r="F19" s="138"/>
    </row>
    <row r="20" spans="1:6" ht="15">
      <c r="A20" s="217" t="s">
        <v>261</v>
      </c>
      <c r="B20" s="217"/>
      <c r="C20" s="217" t="s">
        <v>159</v>
      </c>
      <c r="D20" s="217"/>
      <c r="E20" s="107"/>
      <c r="F20" s="325"/>
    </row>
    <row r="21" spans="1:6" ht="15">
      <c r="A21" s="217" t="s">
        <v>257</v>
      </c>
      <c r="B21" s="217"/>
      <c r="C21" s="217" t="s">
        <v>159</v>
      </c>
      <c r="D21" s="217"/>
      <c r="E21" s="107"/>
      <c r="F21" s="325"/>
    </row>
    <row r="22" spans="1:6" s="1" customFormat="1" ht="15">
      <c r="A22" s="217" t="s">
        <v>269</v>
      </c>
      <c r="B22" s="217"/>
      <c r="C22" s="217" t="s">
        <v>159</v>
      </c>
      <c r="D22" s="217"/>
      <c r="E22" s="107"/>
      <c r="F22" s="325"/>
    </row>
    <row r="23" spans="1:6" ht="15">
      <c r="A23" s="217" t="s">
        <v>301</v>
      </c>
      <c r="B23" s="217"/>
      <c r="C23" s="217" t="s">
        <v>159</v>
      </c>
      <c r="D23" s="217"/>
      <c r="E23" s="107"/>
      <c r="F23" s="325"/>
    </row>
    <row r="24" spans="1:6" ht="15">
      <c r="A24" s="217" t="s">
        <v>296</v>
      </c>
      <c r="B24" s="217"/>
      <c r="C24" s="217" t="s">
        <v>159</v>
      </c>
      <c r="D24" s="217"/>
      <c r="E24" s="107"/>
      <c r="F24" s="325"/>
    </row>
    <row r="25" spans="1:6" ht="15">
      <c r="A25" s="217" t="s">
        <v>297</v>
      </c>
      <c r="B25" s="217"/>
      <c r="C25" s="217" t="s">
        <v>159</v>
      </c>
      <c r="D25" s="217"/>
      <c r="E25" s="107"/>
      <c r="F25" s="325"/>
    </row>
    <row r="26" spans="1:6" ht="15">
      <c r="A26" s="217" t="s">
        <v>298</v>
      </c>
      <c r="B26" s="217"/>
      <c r="C26" s="217" t="s">
        <v>159</v>
      </c>
      <c r="D26" s="217"/>
      <c r="E26" s="107"/>
      <c r="F26" s="325"/>
    </row>
    <row r="27" spans="1:6" ht="15">
      <c r="A27" s="217" t="s">
        <v>299</v>
      </c>
      <c r="B27" s="217"/>
      <c r="C27" s="217" t="s">
        <v>159</v>
      </c>
      <c r="D27" s="217"/>
      <c r="E27" s="107"/>
      <c r="F27" s="325"/>
    </row>
    <row r="28" spans="1:6" ht="15">
      <c r="A28" s="8" t="s">
        <v>161</v>
      </c>
      <c r="B28" s="8"/>
      <c r="C28" s="8" t="s">
        <v>39</v>
      </c>
      <c r="D28" s="8"/>
      <c r="E28" s="107" t="s">
        <v>180</v>
      </c>
      <c r="F28" s="138">
        <v>1062.60336</v>
      </c>
    </row>
    <row r="29" spans="1:6" ht="15">
      <c r="A29" s="8" t="s">
        <v>183</v>
      </c>
      <c r="B29" s="8"/>
      <c r="C29" s="8" t="s">
        <v>39</v>
      </c>
      <c r="D29" s="8"/>
      <c r="E29" s="107" t="s">
        <v>183</v>
      </c>
      <c r="F29" s="138">
        <v>1921</v>
      </c>
    </row>
    <row r="30" spans="1:6" ht="15">
      <c r="A30" s="8" t="s">
        <v>164</v>
      </c>
      <c r="B30" s="8"/>
      <c r="C30" s="8" t="s">
        <v>38</v>
      </c>
      <c r="D30" s="8"/>
      <c r="E30" s="107"/>
      <c r="F30" s="138">
        <v>1</v>
      </c>
    </row>
    <row r="31" spans="1:6" ht="15">
      <c r="A31" s="8" t="s">
        <v>166</v>
      </c>
      <c r="B31" s="8"/>
      <c r="C31" s="8" t="s">
        <v>39</v>
      </c>
      <c r="D31" s="8"/>
      <c r="E31" s="107" t="s">
        <v>180</v>
      </c>
      <c r="F31" s="138">
        <v>1225.224</v>
      </c>
    </row>
    <row r="32" spans="1:6" ht="15">
      <c r="A32" s="8" t="s">
        <v>168</v>
      </c>
      <c r="B32" s="8"/>
      <c r="C32" s="8" t="s">
        <v>39</v>
      </c>
      <c r="D32" s="8"/>
      <c r="E32" s="107" t="s">
        <v>180</v>
      </c>
      <c r="F32" s="138">
        <v>944.53632</v>
      </c>
    </row>
    <row r="33" spans="1:6" ht="15">
      <c r="A33" s="8" t="s">
        <v>189</v>
      </c>
      <c r="B33" s="8"/>
      <c r="C33" s="8" t="s">
        <v>259</v>
      </c>
      <c r="D33" s="8"/>
      <c r="E33" s="15" t="s">
        <v>293</v>
      </c>
      <c r="F33" s="138">
        <v>0</v>
      </c>
    </row>
    <row r="34" spans="1:6" ht="15">
      <c r="A34" s="8" t="s">
        <v>266</v>
      </c>
      <c r="B34" s="8"/>
      <c r="C34" s="8" t="s">
        <v>38</v>
      </c>
      <c r="D34" s="8"/>
      <c r="E34" s="158"/>
      <c r="F34" s="138">
        <v>1</v>
      </c>
    </row>
    <row r="35" spans="1:6" ht="15">
      <c r="A35" s="8" t="s">
        <v>40</v>
      </c>
      <c r="B35" s="8"/>
      <c r="C35" s="8" t="s">
        <v>39</v>
      </c>
      <c r="D35" s="8"/>
      <c r="E35" s="107" t="s">
        <v>392</v>
      </c>
      <c r="F35" s="138">
        <v>10583</v>
      </c>
    </row>
    <row r="36" spans="1:6" ht="15">
      <c r="A36" s="8" t="s">
        <v>184</v>
      </c>
      <c r="B36" s="8"/>
      <c r="C36" s="8" t="s">
        <v>39</v>
      </c>
      <c r="D36" s="8"/>
      <c r="E36" s="107" t="s">
        <v>180</v>
      </c>
      <c r="F36" s="138">
        <v>4009.8239999999996</v>
      </c>
    </row>
    <row r="37" spans="1:6" ht="15">
      <c r="A37" s="8" t="s">
        <v>308</v>
      </c>
      <c r="B37" s="8"/>
      <c r="C37" s="8" t="s">
        <v>39</v>
      </c>
      <c r="D37" s="8"/>
      <c r="E37" s="107" t="s">
        <v>180</v>
      </c>
      <c r="F37" s="138">
        <v>1591.67736</v>
      </c>
    </row>
    <row r="38" spans="1:6" ht="15">
      <c r="A38" s="8" t="s">
        <v>175</v>
      </c>
      <c r="B38" s="8"/>
      <c r="C38" s="8" t="s">
        <v>39</v>
      </c>
      <c r="D38" s="8"/>
      <c r="E38" s="107" t="s">
        <v>180</v>
      </c>
      <c r="F38" s="138">
        <v>35420.112</v>
      </c>
    </row>
    <row r="39" spans="1:6" ht="15">
      <c r="A39" s="8" t="s">
        <v>176</v>
      </c>
      <c r="B39" s="8"/>
      <c r="C39" s="8" t="s">
        <v>39</v>
      </c>
      <c r="D39" s="8"/>
      <c r="E39" s="107" t="s">
        <v>180</v>
      </c>
      <c r="F39" s="138">
        <v>5903.352</v>
      </c>
    </row>
    <row r="40" spans="1:6" ht="15">
      <c r="A40" s="8" t="s">
        <v>177</v>
      </c>
      <c r="B40" s="8"/>
      <c r="C40" s="8" t="s">
        <v>39</v>
      </c>
      <c r="D40" s="8"/>
      <c r="E40" s="107" t="s">
        <v>180</v>
      </c>
      <c r="F40" s="138">
        <v>11806.704</v>
      </c>
    </row>
    <row r="41" spans="1:6" ht="15">
      <c r="A41" s="8" t="s">
        <v>74</v>
      </c>
      <c r="B41" s="8"/>
      <c r="C41" s="8" t="s">
        <v>39</v>
      </c>
      <c r="D41" s="8"/>
      <c r="E41" s="107" t="s">
        <v>180</v>
      </c>
      <c r="F41" s="138">
        <v>1298.73744</v>
      </c>
    </row>
    <row r="42" spans="1:6" ht="15">
      <c r="A42" s="8" t="s">
        <v>2</v>
      </c>
      <c r="B42" s="8"/>
      <c r="C42" s="8" t="s">
        <v>39</v>
      </c>
      <c r="D42" s="8"/>
      <c r="E42" s="107" t="s">
        <v>180</v>
      </c>
      <c r="F42" s="138">
        <v>5569.2</v>
      </c>
    </row>
    <row r="43" spans="1:6" s="1" customFormat="1" ht="15">
      <c r="A43" s="8" t="s">
        <v>41</v>
      </c>
      <c r="B43" s="8"/>
      <c r="C43" s="8" t="s">
        <v>39</v>
      </c>
      <c r="D43" s="8"/>
      <c r="E43" s="107" t="s">
        <v>182</v>
      </c>
      <c r="F43" s="138">
        <v>11140</v>
      </c>
    </row>
    <row r="44" spans="1:6" s="47" customFormat="1" ht="15">
      <c r="A44" s="8" t="s">
        <v>178</v>
      </c>
      <c r="B44" s="8"/>
      <c r="C44" s="8" t="s">
        <v>39</v>
      </c>
      <c r="D44" s="8"/>
      <c r="E44" s="107" t="s">
        <v>180</v>
      </c>
      <c r="F44" s="138">
        <v>5119</v>
      </c>
    </row>
    <row r="45" spans="1:6" s="47" customFormat="1" ht="15">
      <c r="A45" s="8"/>
      <c r="B45" s="8"/>
      <c r="C45" s="8"/>
      <c r="D45" s="8"/>
      <c r="E45" s="16"/>
      <c r="F45" s="138"/>
    </row>
    <row r="46" spans="1:6" ht="15">
      <c r="A46" s="8"/>
      <c r="B46" s="8"/>
      <c r="C46" s="8"/>
      <c r="D46" s="8"/>
      <c r="E46" s="16"/>
      <c r="F46" s="138">
        <f>SUM(F9:F45)</f>
        <v>135233.68648</v>
      </c>
    </row>
    <row r="47" spans="1:6" ht="13.5">
      <c r="A47" s="19" t="s">
        <v>42</v>
      </c>
      <c r="B47" s="25"/>
      <c r="C47" s="25"/>
      <c r="D47" s="25"/>
      <c r="E47" s="9"/>
      <c r="F47" s="19"/>
    </row>
    <row r="48" spans="1:6" ht="13.5">
      <c r="A48" s="25" t="s">
        <v>43</v>
      </c>
      <c r="B48" s="25"/>
      <c r="C48" s="25"/>
      <c r="D48" s="25"/>
      <c r="E48" s="9"/>
      <c r="F48" s="19"/>
    </row>
    <row r="49" spans="1:6" s="1" customFormat="1" ht="13.5">
      <c r="A49" s="25" t="s">
        <v>396</v>
      </c>
      <c r="B49" s="25"/>
      <c r="C49" s="25"/>
      <c r="D49" s="25"/>
      <c r="E49" s="9"/>
      <c r="F49" s="19"/>
    </row>
    <row r="50" spans="1:7" s="47" customFormat="1" ht="13.5">
      <c r="A50" s="25"/>
      <c r="B50" s="25"/>
      <c r="C50" s="25"/>
      <c r="D50" s="25"/>
      <c r="E50" s="9"/>
      <c r="F50" s="19"/>
      <c r="G50"/>
    </row>
    <row r="51" spans="1:6" ht="13.5">
      <c r="A51" s="25" t="s">
        <v>44</v>
      </c>
      <c r="B51" s="25"/>
      <c r="C51" s="25"/>
      <c r="D51" s="25"/>
      <c r="E51" s="9"/>
      <c r="F51" s="19"/>
    </row>
    <row r="52" spans="1:6" ht="13.5">
      <c r="A52" s="25"/>
      <c r="B52" s="25"/>
      <c r="C52" s="25"/>
      <c r="D52" s="25"/>
      <c r="E52" s="9"/>
      <c r="F52" s="19"/>
    </row>
    <row r="53" spans="1:6" ht="13.5">
      <c r="A53" s="44" t="s">
        <v>45</v>
      </c>
      <c r="B53" s="44" t="s">
        <v>46</v>
      </c>
      <c r="C53" s="25"/>
      <c r="D53" s="25"/>
      <c r="E53" s="134" t="s">
        <v>11</v>
      </c>
      <c r="F53" s="19"/>
    </row>
    <row r="54" spans="1:6" ht="13.5">
      <c r="A54" s="25" t="s">
        <v>80</v>
      </c>
      <c r="B54" s="25" t="s">
        <v>81</v>
      </c>
      <c r="C54" s="25"/>
      <c r="D54" s="25"/>
      <c r="E54" s="9">
        <v>100</v>
      </c>
      <c r="F54" s="19"/>
    </row>
    <row r="55" spans="1:6" ht="13.5">
      <c r="A55" s="25"/>
      <c r="B55" s="25"/>
      <c r="C55" s="25"/>
      <c r="D55" s="25"/>
      <c r="E55" s="9"/>
      <c r="F55" s="19"/>
    </row>
  </sheetData>
  <sheetProtection/>
  <printOptions/>
  <pageMargins left="0.3937007874015748" right="0" top="0.5905511811023623" bottom="0.98425196850393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K46" sqref="A1:K46"/>
    </sheetView>
  </sheetViews>
  <sheetFormatPr defaultColWidth="9.140625" defaultRowHeight="12.75"/>
  <cols>
    <col min="1" max="1" width="4.28125" style="0" customWidth="1"/>
    <col min="7" max="7" width="23.57421875" style="0" customWidth="1"/>
    <col min="8" max="8" width="14.140625" style="0" customWidth="1"/>
  </cols>
  <sheetData>
    <row r="1" ht="30">
      <c r="A1" s="130" t="s">
        <v>190</v>
      </c>
    </row>
    <row r="2" ht="12.75">
      <c r="H2" s="38" t="s">
        <v>206</v>
      </c>
    </row>
    <row r="5" spans="1:9" ht="13.5">
      <c r="A5" s="25"/>
      <c r="B5" s="19" t="s">
        <v>47</v>
      </c>
      <c r="C5" s="25"/>
      <c r="D5" s="25"/>
      <c r="E5" s="25"/>
      <c r="F5" s="25"/>
      <c r="G5" s="25"/>
      <c r="H5" s="25"/>
      <c r="I5" s="25"/>
    </row>
    <row r="6" spans="1:9" ht="13.5">
      <c r="A6" s="25"/>
      <c r="B6" s="25"/>
      <c r="C6" s="25"/>
      <c r="D6" s="25"/>
      <c r="E6" s="25"/>
      <c r="F6" s="25"/>
      <c r="G6" s="25"/>
      <c r="H6" s="25"/>
      <c r="I6" s="25"/>
    </row>
    <row r="7" spans="1:13" ht="13.5">
      <c r="A7" s="25"/>
      <c r="B7" s="25" t="s">
        <v>378</v>
      </c>
      <c r="C7" s="25"/>
      <c r="D7" s="20"/>
      <c r="E7" s="20"/>
      <c r="F7" s="20"/>
      <c r="G7" s="20"/>
      <c r="H7" s="9">
        <v>0</v>
      </c>
      <c r="I7" s="25"/>
      <c r="K7" s="6" t="s">
        <v>124</v>
      </c>
      <c r="M7" s="1"/>
    </row>
    <row r="8" spans="1:9" ht="13.5">
      <c r="A8" s="25"/>
      <c r="B8" s="25"/>
      <c r="C8" s="25"/>
      <c r="D8" s="25"/>
      <c r="E8" s="25"/>
      <c r="F8" s="25"/>
      <c r="G8" s="25"/>
      <c r="H8" s="25"/>
      <c r="I8" s="25"/>
    </row>
    <row r="9" spans="1:9" ht="13.5">
      <c r="A9" s="25"/>
      <c r="B9" s="19" t="s">
        <v>48</v>
      </c>
      <c r="C9" s="25"/>
      <c r="D9" s="25"/>
      <c r="E9" s="25"/>
      <c r="F9" s="25"/>
      <c r="G9" s="25"/>
      <c r="H9" s="25"/>
      <c r="I9" s="25"/>
    </row>
    <row r="10" spans="1:9" ht="13.5">
      <c r="A10" s="25"/>
      <c r="B10" s="25" t="s">
        <v>49</v>
      </c>
      <c r="C10" s="25"/>
      <c r="D10" s="25"/>
      <c r="E10" s="25"/>
      <c r="F10" s="25"/>
      <c r="G10" s="25"/>
      <c r="H10" s="25"/>
      <c r="I10" s="25"/>
    </row>
    <row r="11" spans="1:9" ht="13.5">
      <c r="A11" s="25"/>
      <c r="B11" s="25"/>
      <c r="C11" s="25"/>
      <c r="D11" s="25"/>
      <c r="E11" s="25"/>
      <c r="F11" s="25"/>
      <c r="G11" s="25"/>
      <c r="H11" s="25"/>
      <c r="I11" s="25"/>
    </row>
    <row r="12" spans="1:9" ht="13.5">
      <c r="A12" s="25"/>
      <c r="B12" s="19" t="s">
        <v>50</v>
      </c>
      <c r="C12" s="25"/>
      <c r="D12" s="25"/>
      <c r="E12" s="25"/>
      <c r="F12" s="25"/>
      <c r="G12" s="25"/>
      <c r="H12" s="25"/>
      <c r="I12" s="25"/>
    </row>
    <row r="13" spans="1:9" ht="13.5">
      <c r="A13" s="25"/>
      <c r="B13" s="19" t="s">
        <v>51</v>
      </c>
      <c r="C13" s="19"/>
      <c r="D13" s="19"/>
      <c r="E13" s="19" t="s">
        <v>52</v>
      </c>
      <c r="F13" s="19"/>
      <c r="G13" s="19"/>
      <c r="H13" s="259" t="s">
        <v>379</v>
      </c>
      <c r="I13" s="25"/>
    </row>
    <row r="14" spans="1:9" ht="13.5">
      <c r="A14" s="25"/>
      <c r="B14" s="19"/>
      <c r="C14" s="19"/>
      <c r="D14" s="19"/>
      <c r="E14" s="19"/>
      <c r="F14" s="19"/>
      <c r="G14" s="19"/>
      <c r="H14" s="19"/>
      <c r="I14" s="25"/>
    </row>
    <row r="15" spans="1:9" ht="13.5">
      <c r="A15" s="25"/>
      <c r="B15" s="25" t="s">
        <v>194</v>
      </c>
      <c r="C15" s="25"/>
      <c r="D15" s="25"/>
      <c r="E15" s="25" t="s">
        <v>195</v>
      </c>
      <c r="F15" s="25"/>
      <c r="G15" s="25"/>
      <c r="H15" s="9">
        <f>'[2]2022 rental year'!$E$23</f>
        <v>3046.82</v>
      </c>
      <c r="I15" s="25"/>
    </row>
    <row r="16" spans="1:9" ht="13.5">
      <c r="A16" s="25"/>
      <c r="B16" s="45"/>
      <c r="C16" s="45"/>
      <c r="D16" s="45"/>
      <c r="E16" s="45"/>
      <c r="F16" s="45"/>
      <c r="G16" s="45"/>
      <c r="H16" s="25"/>
      <c r="I16" s="25"/>
    </row>
    <row r="17" spans="1:9" ht="13.5">
      <c r="A17" s="25"/>
      <c r="B17" s="19" t="s">
        <v>54</v>
      </c>
      <c r="C17" s="25"/>
      <c r="D17" s="25"/>
      <c r="E17" s="25"/>
      <c r="F17" s="25"/>
      <c r="G17" s="25"/>
      <c r="H17" s="25"/>
      <c r="I17" s="25"/>
    </row>
    <row r="18" spans="1:9" ht="13.5">
      <c r="A18" s="25"/>
      <c r="B18" s="25" t="s">
        <v>193</v>
      </c>
      <c r="C18" s="25"/>
      <c r="D18" s="25"/>
      <c r="E18" s="25"/>
      <c r="F18" s="9"/>
      <c r="G18" s="25"/>
      <c r="H18" s="9">
        <v>0</v>
      </c>
      <c r="I18" s="25"/>
    </row>
    <row r="19" spans="1:9" ht="13.5">
      <c r="A19" s="25"/>
      <c r="B19" s="25" t="s">
        <v>53</v>
      </c>
      <c r="C19" s="25"/>
      <c r="D19" s="25"/>
      <c r="E19" s="25"/>
      <c r="F19" s="9"/>
      <c r="G19" s="25"/>
      <c r="H19" s="9">
        <v>0</v>
      </c>
      <c r="I19" s="25"/>
    </row>
    <row r="20" spans="1:9" ht="13.5">
      <c r="A20" s="25"/>
      <c r="B20" s="25"/>
      <c r="C20" s="25"/>
      <c r="D20" s="25"/>
      <c r="E20" s="25"/>
      <c r="F20" s="25"/>
      <c r="G20" s="25"/>
      <c r="H20" s="25"/>
      <c r="I20" s="25"/>
    </row>
    <row r="21" spans="1:9" ht="13.5">
      <c r="A21" s="25"/>
      <c r="B21" s="19" t="s">
        <v>55</v>
      </c>
      <c r="C21" s="25"/>
      <c r="D21" s="25"/>
      <c r="E21" s="25"/>
      <c r="F21" s="25"/>
      <c r="G21" s="25"/>
      <c r="H21" s="9">
        <v>0</v>
      </c>
      <c r="I21" s="25"/>
    </row>
    <row r="22" spans="1:9" ht="13.5">
      <c r="A22" s="25"/>
      <c r="B22" s="25"/>
      <c r="C22" s="25"/>
      <c r="D22" s="25"/>
      <c r="E22" s="25"/>
      <c r="F22" s="25"/>
      <c r="G22" s="25"/>
      <c r="H22" s="25"/>
      <c r="I22" s="25"/>
    </row>
    <row r="23" spans="1:9" ht="13.5">
      <c r="A23" s="25"/>
      <c r="B23" s="25" t="s">
        <v>78</v>
      </c>
      <c r="C23" s="25"/>
      <c r="D23" s="25"/>
      <c r="E23" s="25"/>
      <c r="F23" s="25"/>
      <c r="G23" s="25"/>
      <c r="H23" s="25"/>
      <c r="I23" s="25"/>
    </row>
    <row r="24" spans="1:9" ht="13.5">
      <c r="A24" s="25"/>
      <c r="B24" s="25"/>
      <c r="C24" s="25"/>
      <c r="D24" s="25"/>
      <c r="E24" s="25"/>
      <c r="F24" s="25"/>
      <c r="G24" s="25"/>
      <c r="H24" s="25"/>
      <c r="I24" s="25"/>
    </row>
    <row r="25" spans="1:9" ht="13.5">
      <c r="A25" s="25"/>
      <c r="B25" s="19" t="s">
        <v>56</v>
      </c>
      <c r="C25" s="25"/>
      <c r="D25" s="25"/>
      <c r="E25" s="25"/>
      <c r="F25" s="25"/>
      <c r="G25" s="25"/>
      <c r="H25" s="9">
        <v>0</v>
      </c>
      <c r="I25" s="25"/>
    </row>
    <row r="26" spans="1:9" ht="13.5">
      <c r="A26" s="25"/>
      <c r="B26" s="25"/>
      <c r="C26" s="25"/>
      <c r="D26" s="25"/>
      <c r="E26" s="25"/>
      <c r="F26" s="25"/>
      <c r="G26" s="25"/>
      <c r="H26" s="25"/>
      <c r="I26" s="25"/>
    </row>
    <row r="27" spans="1:9" ht="13.5">
      <c r="A27" s="25"/>
      <c r="B27" s="19" t="s">
        <v>57</v>
      </c>
      <c r="C27" s="25"/>
      <c r="D27" s="25"/>
      <c r="E27" s="25"/>
      <c r="F27" s="25"/>
      <c r="G27" s="25"/>
      <c r="H27" s="9">
        <v>0</v>
      </c>
      <c r="I27" s="25"/>
    </row>
    <row r="28" spans="1:9" ht="13.5">
      <c r="A28" s="25"/>
      <c r="B28" s="19"/>
      <c r="C28" s="25"/>
      <c r="D28" s="25"/>
      <c r="E28" s="25"/>
      <c r="F28" s="25"/>
      <c r="G28" s="25"/>
      <c r="H28" s="25"/>
      <c r="I28" s="25"/>
    </row>
    <row r="29" spans="1:9" ht="13.5">
      <c r="A29" s="25"/>
      <c r="B29" s="19" t="s">
        <v>58</v>
      </c>
      <c r="C29" s="25"/>
      <c r="D29" s="25"/>
      <c r="E29" s="25"/>
      <c r="F29" s="25"/>
      <c r="G29" s="25"/>
      <c r="H29" s="9">
        <v>0</v>
      </c>
      <c r="I29" s="25"/>
    </row>
    <row r="30" spans="1:9" ht="13.5">
      <c r="A30" s="25"/>
      <c r="B30" s="19"/>
      <c r="C30" s="25"/>
      <c r="D30" s="25"/>
      <c r="E30" s="25"/>
      <c r="F30" s="25"/>
      <c r="G30" s="25"/>
      <c r="H30" s="25"/>
      <c r="I30" s="25"/>
    </row>
    <row r="31" spans="1:9" ht="13.5">
      <c r="A31" s="25"/>
      <c r="B31" s="19" t="s">
        <v>380</v>
      </c>
      <c r="C31" s="25"/>
      <c r="D31" s="25"/>
      <c r="E31" s="25"/>
      <c r="F31" s="25"/>
      <c r="G31" s="25"/>
      <c r="H31" s="9">
        <v>200</v>
      </c>
      <c r="I31" s="25" t="s">
        <v>413</v>
      </c>
    </row>
    <row r="32" spans="1:9" ht="13.5">
      <c r="A32" s="25"/>
      <c r="B32" s="19"/>
      <c r="C32" s="25"/>
      <c r="D32" s="25"/>
      <c r="E32" s="25"/>
      <c r="F32" s="25"/>
      <c r="G32" s="25"/>
      <c r="H32" s="25"/>
      <c r="I32" s="25"/>
    </row>
    <row r="33" spans="1:9" ht="13.5">
      <c r="A33" s="25"/>
      <c r="B33" s="19" t="s">
        <v>59</v>
      </c>
      <c r="C33" s="25"/>
      <c r="D33" s="25"/>
      <c r="E33" s="25"/>
      <c r="F33" s="25"/>
      <c r="G33" s="25"/>
      <c r="H33" s="9">
        <v>0</v>
      </c>
      <c r="I33" s="25"/>
    </row>
    <row r="34" spans="1:9" ht="13.5">
      <c r="A34" s="25"/>
      <c r="B34" s="25"/>
      <c r="C34" s="25"/>
      <c r="D34" s="25"/>
      <c r="E34" s="25"/>
      <c r="F34" s="25"/>
      <c r="G34" s="25"/>
      <c r="H34" s="25"/>
      <c r="I34" s="25"/>
    </row>
    <row r="35" spans="1:9" ht="13.5">
      <c r="A35" s="25"/>
      <c r="B35" s="25" t="s">
        <v>79</v>
      </c>
      <c r="C35" s="25"/>
      <c r="D35" s="25"/>
      <c r="E35" s="25"/>
      <c r="F35" s="25"/>
      <c r="G35" s="25"/>
      <c r="H35" s="25"/>
      <c r="I35" s="25"/>
    </row>
    <row r="36" spans="1:9" ht="13.5">
      <c r="A36" s="25"/>
      <c r="B36" s="20"/>
      <c r="C36" s="20"/>
      <c r="D36" s="20"/>
      <c r="E36" s="20"/>
      <c r="F36" s="20"/>
      <c r="G36" s="20"/>
      <c r="H36" s="25"/>
      <c r="I36" s="25"/>
    </row>
    <row r="37" spans="1:9" ht="13.5">
      <c r="A37" s="25"/>
      <c r="B37" s="25"/>
      <c r="C37" s="25"/>
      <c r="D37" s="25"/>
      <c r="E37" s="25"/>
      <c r="F37" s="25"/>
      <c r="G37" s="25"/>
      <c r="H37" s="25"/>
      <c r="I37" s="25"/>
    </row>
    <row r="38" spans="1:9" ht="13.5">
      <c r="A38" s="25"/>
      <c r="B38" s="25"/>
      <c r="C38" s="25"/>
      <c r="D38" s="25"/>
      <c r="E38" s="25"/>
      <c r="F38" s="25"/>
      <c r="G38" s="25"/>
      <c r="H38" s="25"/>
      <c r="I38" s="25"/>
    </row>
    <row r="39" spans="1:9" ht="13.5">
      <c r="A39" s="25"/>
      <c r="B39" s="25" t="s">
        <v>35</v>
      </c>
      <c r="C39" s="25" t="s">
        <v>208</v>
      </c>
      <c r="D39" s="25"/>
      <c r="E39" s="25"/>
      <c r="F39" s="25"/>
      <c r="G39" s="25" t="s">
        <v>209</v>
      </c>
      <c r="H39" s="25"/>
      <c r="I39" s="25"/>
    </row>
    <row r="40" spans="1:9" ht="13.5">
      <c r="A40" s="25"/>
      <c r="B40" s="25"/>
      <c r="C40" s="25"/>
      <c r="D40" s="25"/>
      <c r="E40" s="25"/>
      <c r="F40" s="25"/>
      <c r="G40" s="25"/>
      <c r="H40" s="25"/>
      <c r="I40" s="25"/>
    </row>
    <row r="41" spans="1:9" ht="13.5">
      <c r="A41" s="25"/>
      <c r="B41" s="25"/>
      <c r="C41" s="25"/>
      <c r="D41" s="25"/>
      <c r="E41" s="25"/>
      <c r="F41" s="25"/>
      <c r="G41" s="25"/>
      <c r="H41" s="25"/>
      <c r="I41" s="25"/>
    </row>
    <row r="42" spans="1:9" ht="13.5">
      <c r="A42" s="25"/>
      <c r="B42" s="25"/>
      <c r="C42" s="25"/>
      <c r="D42" s="25"/>
      <c r="E42" s="25"/>
      <c r="F42" s="25"/>
      <c r="G42" s="25"/>
      <c r="H42" s="25"/>
      <c r="I42" s="25"/>
    </row>
    <row r="43" spans="1:8" ht="13.5">
      <c r="A43" s="25"/>
      <c r="B43" s="25"/>
      <c r="C43" s="25"/>
      <c r="D43" s="25"/>
      <c r="E43" s="25"/>
      <c r="F43" s="25"/>
      <c r="G43" s="25"/>
      <c r="H43" s="25"/>
    </row>
    <row r="44" spans="1:8" ht="13.5">
      <c r="A44" s="25"/>
      <c r="B44" s="25" t="s">
        <v>61</v>
      </c>
      <c r="C44" s="25" t="s">
        <v>208</v>
      </c>
      <c r="D44" s="25"/>
      <c r="E44" s="25"/>
      <c r="F44" s="25"/>
      <c r="G44" s="25" t="s">
        <v>209</v>
      </c>
      <c r="H44" s="25"/>
    </row>
  </sheetData>
  <sheetProtection/>
  <printOptions/>
  <pageMargins left="0.7480314960629921" right="0" top="0.5905511811023623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6">
      <selection activeCell="A29" sqref="A29:I33"/>
    </sheetView>
  </sheetViews>
  <sheetFormatPr defaultColWidth="9.140625" defaultRowHeight="12.75"/>
  <cols>
    <col min="1" max="1" width="9.421875" style="0" customWidth="1"/>
    <col min="3" max="3" width="9.7109375" style="0" bestFit="1" customWidth="1"/>
    <col min="6" max="6" width="7.28125" style="0" customWidth="1"/>
    <col min="7" max="7" width="9.8515625" style="47" customWidth="1"/>
    <col min="8" max="8" width="7.57421875" style="0" customWidth="1"/>
    <col min="9" max="9" width="19.140625" style="0" customWidth="1"/>
  </cols>
  <sheetData>
    <row r="1" spans="1:9" ht="30">
      <c r="A1" s="130" t="s">
        <v>190</v>
      </c>
      <c r="B1" s="25"/>
      <c r="C1" s="25"/>
      <c r="D1" s="25"/>
      <c r="E1" s="25"/>
      <c r="F1" s="25"/>
      <c r="G1" s="45"/>
      <c r="H1" s="25"/>
      <c r="I1" s="25"/>
    </row>
    <row r="2" spans="1:9" ht="13.5">
      <c r="A2" s="25"/>
      <c r="B2" s="25"/>
      <c r="C2" s="25"/>
      <c r="D2" s="25"/>
      <c r="E2" s="25"/>
      <c r="F2" s="25"/>
      <c r="G2" s="45"/>
      <c r="H2" s="25"/>
      <c r="I2" s="28" t="s">
        <v>207</v>
      </c>
    </row>
    <row r="3" spans="1:9" ht="13.5">
      <c r="A3" s="19" t="s">
        <v>210</v>
      </c>
      <c r="B3" s="25"/>
      <c r="C3" s="25" t="s">
        <v>211</v>
      </c>
      <c r="D3" s="25"/>
      <c r="E3" s="25"/>
      <c r="F3" s="25"/>
      <c r="G3" s="45"/>
      <c r="H3" s="25"/>
      <c r="I3" s="25"/>
    </row>
    <row r="4" spans="1:9" ht="13.5">
      <c r="A4" s="19"/>
      <c r="B4" s="25"/>
      <c r="C4" s="25"/>
      <c r="D4" s="25"/>
      <c r="E4" s="25"/>
      <c r="F4" s="25"/>
      <c r="G4" s="45"/>
      <c r="H4" s="25"/>
      <c r="I4" s="25"/>
    </row>
    <row r="5" spans="1:9" ht="13.5">
      <c r="A5" s="19" t="s">
        <v>212</v>
      </c>
      <c r="B5" s="25"/>
      <c r="C5" s="25" t="s">
        <v>213</v>
      </c>
      <c r="D5" s="25"/>
      <c r="E5" s="25" t="s">
        <v>214</v>
      </c>
      <c r="F5" s="25"/>
      <c r="G5" s="45"/>
      <c r="H5" s="25"/>
      <c r="I5" s="25"/>
    </row>
    <row r="6" spans="1:9" ht="13.5">
      <c r="A6" s="19"/>
      <c r="B6" s="25"/>
      <c r="C6" s="25"/>
      <c r="D6" s="25"/>
      <c r="E6" s="25"/>
      <c r="F6" s="25"/>
      <c r="G6" s="45"/>
      <c r="H6" s="25"/>
      <c r="I6" s="25"/>
    </row>
    <row r="7" spans="1:9" ht="13.5">
      <c r="A7" s="19" t="s">
        <v>60</v>
      </c>
      <c r="B7" s="25"/>
      <c r="C7" s="122" t="s">
        <v>381</v>
      </c>
      <c r="D7" s="25"/>
      <c r="E7" s="25"/>
      <c r="F7" s="25"/>
      <c r="G7" s="45"/>
      <c r="H7" s="25"/>
      <c r="I7" s="25"/>
    </row>
    <row r="8" spans="1:9" ht="13.5">
      <c r="A8" s="25"/>
      <c r="B8" s="25"/>
      <c r="C8" s="25"/>
      <c r="D8" s="25"/>
      <c r="E8" s="25"/>
      <c r="F8" s="25"/>
      <c r="G8" s="45"/>
      <c r="H8" s="25"/>
      <c r="I8" s="25"/>
    </row>
    <row r="9" spans="1:9" ht="13.5">
      <c r="A9" s="19"/>
      <c r="B9" s="19" t="s">
        <v>62</v>
      </c>
      <c r="C9" s="19"/>
      <c r="D9" s="19"/>
      <c r="E9" s="19"/>
      <c r="F9" s="25"/>
      <c r="G9" s="117"/>
      <c r="H9" s="19"/>
      <c r="I9" s="19" t="s">
        <v>273</v>
      </c>
    </row>
    <row r="10" spans="1:11" ht="13.5">
      <c r="A10" s="25"/>
      <c r="B10" s="25"/>
      <c r="C10" s="25"/>
      <c r="D10" s="25"/>
      <c r="E10" s="25"/>
      <c r="F10" s="25"/>
      <c r="G10" s="25"/>
      <c r="H10" s="25"/>
      <c r="I10" s="25"/>
      <c r="J10" s="39"/>
      <c r="K10" s="39"/>
    </row>
    <row r="11" spans="1:11" ht="13.5">
      <c r="A11" s="25"/>
      <c r="B11" s="25" t="s">
        <v>382</v>
      </c>
      <c r="C11" s="25"/>
      <c r="D11" s="25"/>
      <c r="E11" s="25"/>
      <c r="F11" s="25"/>
      <c r="G11" s="25"/>
      <c r="H11" s="25"/>
      <c r="I11" s="25"/>
      <c r="J11" s="39"/>
      <c r="K11" s="39"/>
    </row>
    <row r="12" spans="1:11" ht="13.5">
      <c r="A12" s="25"/>
      <c r="B12" s="25"/>
      <c r="C12" s="25"/>
      <c r="D12" s="25"/>
      <c r="E12" s="25"/>
      <c r="F12" s="25"/>
      <c r="G12" s="26" t="s">
        <v>11</v>
      </c>
      <c r="H12" s="26"/>
      <c r="I12" s="26" t="s">
        <v>11</v>
      </c>
      <c r="J12" s="39"/>
      <c r="K12" s="39"/>
    </row>
    <row r="13" spans="1:15" ht="13.5">
      <c r="A13" s="25"/>
      <c r="B13" s="25" t="s">
        <v>87</v>
      </c>
      <c r="C13" s="25"/>
      <c r="D13" s="25"/>
      <c r="E13" s="25"/>
      <c r="F13" s="20"/>
      <c r="G13" s="25">
        <v>3857.55</v>
      </c>
      <c r="H13" s="25"/>
      <c r="I13" s="25"/>
      <c r="J13" s="1"/>
      <c r="K13" s="39"/>
      <c r="O13" s="1"/>
    </row>
    <row r="14" spans="1:11" ht="13.5">
      <c r="A14" s="25"/>
      <c r="B14" s="25" t="s">
        <v>86</v>
      </c>
      <c r="C14" s="25"/>
      <c r="D14" s="25"/>
      <c r="E14" s="25"/>
      <c r="F14" s="20"/>
      <c r="G14" s="25">
        <v>16110.09</v>
      </c>
      <c r="H14" s="25"/>
      <c r="I14" s="25"/>
      <c r="J14" s="1"/>
      <c r="K14" s="39"/>
    </row>
    <row r="15" spans="1:11" ht="13.5">
      <c r="A15" s="25"/>
      <c r="B15" s="25"/>
      <c r="C15" s="25"/>
      <c r="D15" s="25"/>
      <c r="E15" s="25"/>
      <c r="F15" s="20"/>
      <c r="G15" s="9">
        <f>SUM(G13:G14)</f>
        <v>19967.64</v>
      </c>
      <c r="H15" s="25"/>
      <c r="I15" s="25"/>
      <c r="J15" s="39"/>
      <c r="K15" s="39"/>
    </row>
    <row r="16" spans="1:11" ht="13.5">
      <c r="A16" s="25"/>
      <c r="B16" s="25" t="s">
        <v>63</v>
      </c>
      <c r="C16" s="25"/>
      <c r="D16" s="25"/>
      <c r="E16" s="25"/>
      <c r="F16" s="20"/>
      <c r="G16" s="9">
        <v>0</v>
      </c>
      <c r="H16" s="25"/>
      <c r="I16" s="25"/>
      <c r="J16" s="40"/>
      <c r="K16" s="39"/>
    </row>
    <row r="17" spans="1:11" ht="13.5">
      <c r="A17" s="25"/>
      <c r="B17" s="25"/>
      <c r="C17" s="25"/>
      <c r="D17" s="25"/>
      <c r="E17" s="25"/>
      <c r="F17" s="20"/>
      <c r="G17" s="25"/>
      <c r="H17" s="25"/>
      <c r="I17" s="25"/>
      <c r="J17" s="39"/>
      <c r="K17" s="39"/>
    </row>
    <row r="18" spans="1:11" ht="13.5">
      <c r="A18" s="25"/>
      <c r="B18" s="19" t="s">
        <v>64</v>
      </c>
      <c r="C18" s="25"/>
      <c r="D18" s="25"/>
      <c r="E18" s="25"/>
      <c r="F18" s="20"/>
      <c r="G18" s="25"/>
      <c r="H18" s="25"/>
      <c r="I18" s="42">
        <f>G15-G16</f>
        <v>19967.64</v>
      </c>
      <c r="J18" s="39"/>
      <c r="K18" s="39"/>
    </row>
    <row r="19" spans="1:11" ht="13.5">
      <c r="A19" s="25"/>
      <c r="B19" s="25"/>
      <c r="C19" s="25"/>
      <c r="D19" s="25"/>
      <c r="E19" s="25"/>
      <c r="F19" s="20"/>
      <c r="G19" s="45"/>
      <c r="H19" s="45"/>
      <c r="I19" s="45"/>
      <c r="J19" s="39"/>
      <c r="K19" s="39"/>
    </row>
    <row r="20" spans="1:11" ht="13.5">
      <c r="A20" s="25"/>
      <c r="B20" s="25"/>
      <c r="C20" s="25"/>
      <c r="D20" s="25"/>
      <c r="E20" s="25"/>
      <c r="F20" s="20"/>
      <c r="G20" s="45"/>
      <c r="H20" s="45"/>
      <c r="I20" s="45"/>
      <c r="J20" s="39"/>
      <c r="K20" s="39"/>
    </row>
    <row r="21" spans="1:11" ht="13.5">
      <c r="A21" s="25"/>
      <c r="B21" s="25" t="s">
        <v>65</v>
      </c>
      <c r="C21" s="25"/>
      <c r="D21" s="25"/>
      <c r="E21" s="25"/>
      <c r="F21" s="25"/>
      <c r="G21" s="9">
        <f>Sheet2!H8</f>
        <v>27064.25000000004</v>
      </c>
      <c r="H21" s="25"/>
      <c r="I21" s="25"/>
      <c r="J21" s="1"/>
      <c r="K21" s="39"/>
    </row>
    <row r="22" spans="1:11" ht="13.5">
      <c r="A22" s="25"/>
      <c r="B22" s="25" t="s">
        <v>66</v>
      </c>
      <c r="C22" s="25"/>
      <c r="D22" s="25"/>
      <c r="E22" s="25"/>
      <c r="F22" s="25"/>
      <c r="G22" s="9">
        <f>'[1]Receipts'!$M$25</f>
        <v>26678.43</v>
      </c>
      <c r="H22" s="25"/>
      <c r="I22" s="25"/>
      <c r="J22" s="1"/>
      <c r="K22" s="39"/>
    </row>
    <row r="23" spans="1:11" ht="13.5">
      <c r="A23" s="25"/>
      <c r="B23" s="25" t="s">
        <v>67</v>
      </c>
      <c r="C23" s="25"/>
      <c r="D23" s="25"/>
      <c r="E23" s="25"/>
      <c r="F23" s="25"/>
      <c r="G23" s="9">
        <f>'[1]Payments'!$AA$102</f>
        <v>33775.03999999999</v>
      </c>
      <c r="H23" s="25"/>
      <c r="I23" s="25"/>
      <c r="J23" s="1"/>
      <c r="K23" s="39"/>
    </row>
    <row r="24" spans="1:11" ht="13.5">
      <c r="A24" s="25"/>
      <c r="B24" s="25"/>
      <c r="C24" s="25"/>
      <c r="D24" s="25"/>
      <c r="E24" s="25"/>
      <c r="F24" s="25"/>
      <c r="G24" s="25"/>
      <c r="H24" s="25"/>
      <c r="I24" s="25"/>
      <c r="J24" s="1"/>
      <c r="K24" s="39"/>
    </row>
    <row r="25" spans="1:11" ht="13.5">
      <c r="A25" s="25"/>
      <c r="B25" s="19" t="s">
        <v>68</v>
      </c>
      <c r="C25" s="25"/>
      <c r="D25" s="25"/>
      <c r="E25" s="25"/>
      <c r="F25" s="25"/>
      <c r="G25" s="9"/>
      <c r="H25" s="25"/>
      <c r="I25" s="42">
        <f>G21+G22-G23</f>
        <v>19967.640000000043</v>
      </c>
      <c r="J25" s="1"/>
      <c r="K25" s="40"/>
    </row>
    <row r="26" spans="1:11" ht="13.5">
      <c r="A26" s="25"/>
      <c r="B26" s="25"/>
      <c r="C26" s="25"/>
      <c r="D26" s="25"/>
      <c r="E26" s="25"/>
      <c r="F26" s="25"/>
      <c r="G26" s="25"/>
      <c r="H26" s="25"/>
      <c r="I26" s="25"/>
      <c r="J26" s="1"/>
      <c r="K26" s="39"/>
    </row>
    <row r="27" spans="1:10" ht="13.5">
      <c r="A27" s="25"/>
      <c r="B27" s="25"/>
      <c r="C27" s="25"/>
      <c r="D27" s="25"/>
      <c r="E27" s="25"/>
      <c r="F27" s="25"/>
      <c r="G27" s="45"/>
      <c r="H27" s="25"/>
      <c r="I27" s="25"/>
      <c r="J27" s="3"/>
    </row>
    <row r="28" spans="1:10" ht="13.5">
      <c r="A28" s="25"/>
      <c r="B28" s="25"/>
      <c r="C28" s="25"/>
      <c r="D28" s="25"/>
      <c r="E28" s="25"/>
      <c r="F28" s="25"/>
      <c r="G28" s="25"/>
      <c r="H28" s="25"/>
      <c r="I28" s="25"/>
      <c r="J28" s="2"/>
    </row>
    <row r="29" spans="1:9" ht="13.5">
      <c r="A29" s="25" t="s">
        <v>35</v>
      </c>
      <c r="B29" s="25" t="s">
        <v>69</v>
      </c>
      <c r="C29" s="25"/>
      <c r="D29" s="25"/>
      <c r="E29" s="25"/>
      <c r="F29" s="25"/>
      <c r="G29" s="25" t="s">
        <v>60</v>
      </c>
      <c r="H29" s="25" t="s">
        <v>70</v>
      </c>
      <c r="I29" s="25"/>
    </row>
    <row r="30" spans="1:9" ht="13.5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13.5">
      <c r="A31" s="25"/>
      <c r="B31" s="25"/>
      <c r="C31" s="25"/>
      <c r="D31" s="25"/>
      <c r="E31" s="25"/>
      <c r="F31" s="25"/>
      <c r="G31" s="25"/>
      <c r="H31" s="25"/>
      <c r="I31" s="25"/>
    </row>
    <row r="32" spans="1:9" ht="13.5">
      <c r="A32" s="25"/>
      <c r="B32" s="25"/>
      <c r="C32" s="25"/>
      <c r="D32" s="25"/>
      <c r="E32" s="25"/>
      <c r="F32" s="25"/>
      <c r="G32" s="25"/>
      <c r="H32" s="25"/>
      <c r="I32" s="25"/>
    </row>
    <row r="33" spans="1:9" ht="13.5">
      <c r="A33" s="25" t="s">
        <v>36</v>
      </c>
      <c r="B33" s="25" t="s">
        <v>69</v>
      </c>
      <c r="C33" s="25"/>
      <c r="D33" s="25"/>
      <c r="E33" s="25"/>
      <c r="F33" s="25"/>
      <c r="G33" s="25" t="s">
        <v>60</v>
      </c>
      <c r="H33" s="25" t="s">
        <v>71</v>
      </c>
      <c r="I33" s="25"/>
    </row>
    <row r="34" spans="1:9" ht="13.5">
      <c r="A34" s="25"/>
      <c r="B34" s="25"/>
      <c r="C34" s="25"/>
      <c r="D34" s="25"/>
      <c r="E34" s="25"/>
      <c r="F34" s="25"/>
      <c r="G34" s="25"/>
      <c r="H34" s="25"/>
      <c r="I34" s="25"/>
    </row>
    <row r="35" spans="1:9" ht="13.5">
      <c r="A35" s="25"/>
      <c r="B35" s="25"/>
      <c r="C35" s="25"/>
      <c r="D35" s="25"/>
      <c r="E35" s="25"/>
      <c r="F35" s="25"/>
      <c r="G35" s="45"/>
      <c r="H35" s="25"/>
      <c r="I35" s="25"/>
    </row>
    <row r="36" spans="1:9" ht="13.5">
      <c r="A36" s="25"/>
      <c r="B36" s="25"/>
      <c r="C36" s="25"/>
      <c r="D36" s="25"/>
      <c r="E36" s="25"/>
      <c r="F36" s="25"/>
      <c r="G36" s="45"/>
      <c r="H36" s="25"/>
      <c r="I36" s="25"/>
    </row>
    <row r="37" spans="1:9" ht="13.5">
      <c r="A37" s="25"/>
      <c r="B37" s="25"/>
      <c r="C37" s="25"/>
      <c r="D37" s="25"/>
      <c r="E37" s="25"/>
      <c r="F37" s="25"/>
      <c r="G37" s="45"/>
      <c r="H37" s="25"/>
      <c r="I37" s="25"/>
    </row>
  </sheetData>
  <sheetProtection/>
  <printOptions/>
  <pageMargins left="0.5511811023622047" right="0.5511811023622047" top="0.5905511811023623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115" zoomScaleNormal="115" zoomScalePageLayoutView="0" workbookViewId="0" topLeftCell="A1">
      <selection activeCell="C26" sqref="C26"/>
    </sheetView>
  </sheetViews>
  <sheetFormatPr defaultColWidth="9.140625" defaultRowHeight="12.75"/>
  <cols>
    <col min="1" max="1" width="14.140625" style="0" customWidth="1"/>
    <col min="2" max="3" width="9.8515625" style="46" customWidth="1"/>
    <col min="4" max="4" width="11.00390625" style="46" customWidth="1"/>
    <col min="5" max="5" width="8.8515625" style="38" customWidth="1"/>
    <col min="6" max="6" width="74.57421875" style="0" customWidth="1"/>
    <col min="7" max="7" width="8.28125" style="359" customWidth="1"/>
  </cols>
  <sheetData>
    <row r="1" spans="1:7" ht="12.75">
      <c r="A1" s="4" t="s">
        <v>16</v>
      </c>
      <c r="E1" s="54" t="s">
        <v>463</v>
      </c>
      <c r="F1" s="348"/>
      <c r="G1" s="363"/>
    </row>
    <row r="2" spans="1:7" ht="12.75">
      <c r="A2" s="4"/>
      <c r="F2" s="348"/>
      <c r="G2" s="363"/>
    </row>
    <row r="3" spans="1:7" ht="12.75">
      <c r="A3" s="4"/>
      <c r="F3" s="348"/>
      <c r="G3" s="363"/>
    </row>
    <row r="4" spans="1:7" ht="12.75">
      <c r="A4" s="4"/>
      <c r="B4" s="132" t="s">
        <v>246</v>
      </c>
      <c r="C4" s="132" t="s">
        <v>273</v>
      </c>
      <c r="D4" s="132" t="s">
        <v>229</v>
      </c>
      <c r="E4" s="364" t="s">
        <v>82</v>
      </c>
      <c r="F4" s="365" t="s">
        <v>83</v>
      </c>
      <c r="G4" s="367" t="s">
        <v>460</v>
      </c>
    </row>
    <row r="5" spans="1:7" ht="12.75">
      <c r="A5" s="31"/>
      <c r="B5" s="366"/>
      <c r="C5" s="366"/>
      <c r="D5" s="366"/>
      <c r="E5" s="161"/>
      <c r="F5" s="341"/>
      <c r="G5" s="355"/>
    </row>
    <row r="6" spans="1:7" ht="12.75">
      <c r="A6" s="32" t="s">
        <v>221</v>
      </c>
      <c r="B6" s="133"/>
      <c r="C6" s="133"/>
      <c r="D6" s="133"/>
      <c r="E6" s="161"/>
      <c r="F6" s="33" t="s">
        <v>441</v>
      </c>
      <c r="G6" s="351"/>
    </row>
    <row r="7" spans="1:10" ht="12.75">
      <c r="A7" s="33" t="s">
        <v>196</v>
      </c>
      <c r="B7" s="133">
        <v>19376</v>
      </c>
      <c r="C7" s="133">
        <f>Sheet5!G21</f>
        <v>27064.25000000004</v>
      </c>
      <c r="D7" s="133">
        <f>E7/C7*100</f>
        <v>28.4074009071008</v>
      </c>
      <c r="E7" s="162">
        <f>C7-B7</f>
        <v>7688.25000000004</v>
      </c>
      <c r="F7" s="33" t="s">
        <v>445</v>
      </c>
      <c r="G7" s="351">
        <v>4296</v>
      </c>
      <c r="H7" s="4"/>
      <c r="J7" s="4"/>
    </row>
    <row r="8" spans="1:10" ht="12.75">
      <c r="A8" s="33"/>
      <c r="B8" s="133"/>
      <c r="C8" s="133"/>
      <c r="D8" s="133"/>
      <c r="E8" s="162"/>
      <c r="F8" s="33" t="s">
        <v>446</v>
      </c>
      <c r="G8" s="351">
        <v>3380</v>
      </c>
      <c r="H8" s="4"/>
      <c r="J8" s="4"/>
    </row>
    <row r="9" spans="1:10" ht="12.75">
      <c r="A9" s="33"/>
      <c r="B9" s="133"/>
      <c r="C9" s="133"/>
      <c r="D9" s="133"/>
      <c r="E9" s="162"/>
      <c r="F9" s="32" t="s">
        <v>462</v>
      </c>
      <c r="G9" s="355">
        <f>SUM(G7:G8)</f>
        <v>7676</v>
      </c>
      <c r="H9" s="4"/>
      <c r="J9" s="4"/>
    </row>
    <row r="10" spans="1:10" ht="12.75">
      <c r="A10" s="33"/>
      <c r="B10" s="133"/>
      <c r="C10" s="133"/>
      <c r="D10" s="133"/>
      <c r="E10" s="162"/>
      <c r="F10" s="33" t="s">
        <v>461</v>
      </c>
      <c r="G10" s="351"/>
      <c r="H10" s="4"/>
      <c r="J10" s="4"/>
    </row>
    <row r="11" spans="1:7" ht="12.75">
      <c r="A11" s="33"/>
      <c r="B11" s="133"/>
      <c r="C11" s="133"/>
      <c r="D11" s="133"/>
      <c r="E11" s="163"/>
      <c r="F11" s="33"/>
      <c r="G11" s="351"/>
    </row>
    <row r="12" spans="1:8" ht="12.75">
      <c r="A12" s="37"/>
      <c r="B12" s="168"/>
      <c r="C12" s="168"/>
      <c r="D12" s="168"/>
      <c r="E12" s="170"/>
      <c r="F12" s="362"/>
      <c r="G12" s="350"/>
      <c r="H12" s="7"/>
    </row>
    <row r="13" spans="1:7" ht="12.75">
      <c r="A13" s="32" t="s">
        <v>223</v>
      </c>
      <c r="B13" s="133"/>
      <c r="C13" s="133"/>
      <c r="D13" s="133"/>
      <c r="E13" s="163"/>
      <c r="F13" s="33"/>
      <c r="G13" s="351"/>
    </row>
    <row r="14" spans="1:10" ht="12.75">
      <c r="A14" s="33" t="s">
        <v>198</v>
      </c>
      <c r="B14" s="322">
        <v>15368</v>
      </c>
      <c r="C14" s="338"/>
      <c r="D14" s="338"/>
      <c r="E14" s="344"/>
      <c r="F14" s="372" t="s">
        <v>387</v>
      </c>
      <c r="G14" s="351"/>
      <c r="H14" s="4"/>
      <c r="J14" s="4"/>
    </row>
    <row r="15" spans="1:7" ht="12.75">
      <c r="A15" s="33" t="s">
        <v>383</v>
      </c>
      <c r="B15" s="133">
        <v>10058</v>
      </c>
      <c r="C15" s="133">
        <f>'[1]Receipts'!$R$24-'[1]Receipts'!$K$25</f>
        <v>11178.43</v>
      </c>
      <c r="D15" s="133">
        <f>E15/C15*100</f>
        <v>10.023142784809675</v>
      </c>
      <c r="E15" s="162">
        <f>C15-B15</f>
        <v>1120.4300000000003</v>
      </c>
      <c r="F15" s="33"/>
      <c r="G15" s="351"/>
    </row>
    <row r="16" spans="1:7" ht="12.75">
      <c r="A16" s="33" t="s">
        <v>384</v>
      </c>
      <c r="B16" s="133"/>
      <c r="C16" s="133"/>
      <c r="D16" s="133"/>
      <c r="E16" s="162"/>
      <c r="F16" s="33" t="s">
        <v>124</v>
      </c>
      <c r="G16" s="351"/>
    </row>
    <row r="17" spans="1:8" ht="12.75">
      <c r="A17" s="33"/>
      <c r="B17" s="133"/>
      <c r="C17" s="133"/>
      <c r="D17" s="133"/>
      <c r="E17" s="163"/>
      <c r="F17" s="33"/>
      <c r="G17" s="351"/>
      <c r="H17" s="1"/>
    </row>
    <row r="18" spans="1:10" ht="12.75">
      <c r="A18" s="31"/>
      <c r="B18" s="168"/>
      <c r="C18" s="168"/>
      <c r="D18" s="168"/>
      <c r="E18" s="170"/>
      <c r="F18" s="255"/>
      <c r="G18" s="350"/>
      <c r="H18" s="6"/>
      <c r="J18" s="6"/>
    </row>
    <row r="19" spans="1:10" ht="12.75">
      <c r="A19" s="33" t="s">
        <v>200</v>
      </c>
      <c r="B19" s="133">
        <v>1258.84</v>
      </c>
      <c r="C19" s="133">
        <f>'[1]Payments'!$R$102</f>
        <v>3147.64</v>
      </c>
      <c r="D19" s="133">
        <f>E19/C19*100</f>
        <v>60.006862284123976</v>
      </c>
      <c r="E19" s="162">
        <f>C19-B19</f>
        <v>1888.8</v>
      </c>
      <c r="F19" s="33" t="s">
        <v>440</v>
      </c>
      <c r="G19" s="351"/>
      <c r="H19" s="6"/>
      <c r="J19" s="6"/>
    </row>
    <row r="20" spans="1:10" ht="12.75">
      <c r="A20" s="33"/>
      <c r="B20" s="133"/>
      <c r="C20" s="133"/>
      <c r="D20" s="133"/>
      <c r="E20" s="163"/>
      <c r="F20" s="166"/>
      <c r="G20" s="352"/>
      <c r="H20" s="6"/>
      <c r="J20" s="6"/>
    </row>
    <row r="21" spans="1:10" ht="12.75">
      <c r="A21" s="37"/>
      <c r="B21" s="168"/>
      <c r="C21" s="168"/>
      <c r="D21" s="168"/>
      <c r="E21" s="170"/>
      <c r="F21" s="255"/>
      <c r="G21" s="350"/>
      <c r="H21" s="6"/>
      <c r="J21" s="6"/>
    </row>
    <row r="22" spans="1:10" ht="12.75">
      <c r="A22" s="33"/>
      <c r="B22" s="133"/>
      <c r="C22" s="133"/>
      <c r="D22" s="133"/>
      <c r="E22" s="163"/>
      <c r="F22" s="372" t="s">
        <v>387</v>
      </c>
      <c r="G22" s="352"/>
      <c r="H22" s="6"/>
      <c r="J22" s="6"/>
    </row>
    <row r="23" spans="1:10" ht="13.5">
      <c r="A23" s="32" t="s">
        <v>225</v>
      </c>
      <c r="B23" s="133"/>
      <c r="C23" s="133"/>
      <c r="D23" s="133"/>
      <c r="E23" s="163"/>
      <c r="F23" s="345" t="s">
        <v>444</v>
      </c>
      <c r="G23" s="353"/>
      <c r="H23" s="9"/>
      <c r="I23" s="25"/>
      <c r="J23" s="25"/>
    </row>
    <row r="24" spans="1:10" ht="13.5">
      <c r="A24" s="337" t="s">
        <v>89</v>
      </c>
      <c r="B24" s="323">
        <v>16214</v>
      </c>
      <c r="C24" s="338"/>
      <c r="D24" s="338"/>
      <c r="E24" s="339"/>
      <c r="F24" s="35" t="s">
        <v>450</v>
      </c>
      <c r="G24" s="351">
        <v>3390</v>
      </c>
      <c r="H24" s="9"/>
      <c r="I24" s="25"/>
      <c r="J24" s="25"/>
    </row>
    <row r="25" spans="1:10" ht="13.5">
      <c r="A25" s="337" t="s">
        <v>383</v>
      </c>
      <c r="B25" s="133">
        <v>10904</v>
      </c>
      <c r="C25" s="133">
        <v>24688</v>
      </c>
      <c r="D25" s="133">
        <f>E25/C25*100</f>
        <v>55.83279325988334</v>
      </c>
      <c r="E25" s="162">
        <f>C25-B25</f>
        <v>13784</v>
      </c>
      <c r="F25" s="346" t="s">
        <v>451</v>
      </c>
      <c r="G25" s="354">
        <v>3492</v>
      </c>
      <c r="I25" s="9"/>
      <c r="J25" s="25"/>
    </row>
    <row r="26" spans="1:10" ht="13.5">
      <c r="A26" s="337" t="s">
        <v>384</v>
      </c>
      <c r="B26" s="338"/>
      <c r="C26" s="338"/>
      <c r="D26" s="338"/>
      <c r="E26" s="163"/>
      <c r="F26" s="345" t="s">
        <v>452</v>
      </c>
      <c r="G26" s="353">
        <v>231</v>
      </c>
      <c r="H26" s="9"/>
      <c r="I26" s="25"/>
      <c r="J26" s="25"/>
    </row>
    <row r="27" spans="1:10" ht="13.5">
      <c r="A27" s="347"/>
      <c r="B27" s="338"/>
      <c r="C27" s="338"/>
      <c r="D27" s="338"/>
      <c r="E27" s="339"/>
      <c r="F27" s="345" t="s">
        <v>453</v>
      </c>
      <c r="G27" s="353">
        <v>796</v>
      </c>
      <c r="H27" s="9"/>
      <c r="I27" s="25"/>
      <c r="J27" s="25"/>
    </row>
    <row r="28" spans="1:10" ht="13.5">
      <c r="A28" s="347"/>
      <c r="B28" s="338"/>
      <c r="C28" s="338"/>
      <c r="D28" s="338"/>
      <c r="E28" s="339"/>
      <c r="F28" s="345" t="s">
        <v>454</v>
      </c>
      <c r="G28" s="353">
        <v>4296</v>
      </c>
      <c r="H28" s="9"/>
      <c r="I28" s="25"/>
      <c r="J28" s="25"/>
    </row>
    <row r="29" spans="1:10" ht="13.5">
      <c r="A29" s="347"/>
      <c r="B29" s="338"/>
      <c r="C29" s="338"/>
      <c r="D29" s="338"/>
      <c r="E29" s="339"/>
      <c r="F29" s="345" t="s">
        <v>455</v>
      </c>
      <c r="G29" s="353">
        <v>605</v>
      </c>
      <c r="H29" s="9"/>
      <c r="I29" s="9"/>
      <c r="J29" s="25"/>
    </row>
    <row r="30" spans="1:8" ht="13.5">
      <c r="A30" s="347"/>
      <c r="B30" s="338"/>
      <c r="C30" s="338"/>
      <c r="D30" s="338"/>
      <c r="E30" s="339"/>
      <c r="F30" s="345" t="s">
        <v>456</v>
      </c>
      <c r="G30" s="353">
        <v>639</v>
      </c>
      <c r="H30" s="25"/>
    </row>
    <row r="31" spans="1:8" ht="13.5">
      <c r="A31" s="347"/>
      <c r="B31" s="338"/>
      <c r="C31" s="338"/>
      <c r="D31" s="338"/>
      <c r="E31" s="339"/>
      <c r="F31" s="345" t="s">
        <v>457</v>
      </c>
      <c r="G31" s="353">
        <v>256</v>
      </c>
      <c r="H31" s="336"/>
    </row>
    <row r="32" spans="1:8" ht="13.5">
      <c r="A32" s="347"/>
      <c r="B32" s="338"/>
      <c r="C32" s="338"/>
      <c r="D32" s="338"/>
      <c r="E32" s="339"/>
      <c r="F32" s="345" t="s">
        <v>459</v>
      </c>
      <c r="G32" s="353">
        <v>93</v>
      </c>
      <c r="H32" s="336"/>
    </row>
    <row r="33" spans="1:8" ht="13.5">
      <c r="A33" s="347"/>
      <c r="B33" s="338"/>
      <c r="C33" s="338"/>
      <c r="D33" s="338"/>
      <c r="E33" s="339"/>
      <c r="F33" s="368" t="s">
        <v>458</v>
      </c>
      <c r="G33" s="369">
        <v>13798</v>
      </c>
      <c r="H33" s="336"/>
    </row>
    <row r="34" spans="1:8" ht="12.75">
      <c r="A34" s="347"/>
      <c r="B34" s="133"/>
      <c r="C34" s="133"/>
      <c r="D34" s="133"/>
      <c r="E34" s="339"/>
      <c r="F34" s="341"/>
      <c r="G34" s="355"/>
      <c r="H34" s="6"/>
    </row>
    <row r="35" spans="1:8" ht="12.75">
      <c r="A35" s="370"/>
      <c r="B35" s="168"/>
      <c r="C35" s="168"/>
      <c r="D35" s="168"/>
      <c r="E35" s="371"/>
      <c r="F35" s="31"/>
      <c r="G35" s="349"/>
      <c r="H35" s="6"/>
    </row>
    <row r="36" spans="1:7" ht="12.75">
      <c r="A36" s="32" t="s">
        <v>231</v>
      </c>
      <c r="B36" s="133"/>
      <c r="C36" s="133"/>
      <c r="D36" s="133"/>
      <c r="E36" s="163"/>
      <c r="F36" s="166"/>
      <c r="G36" s="352"/>
    </row>
    <row r="37" spans="1:7" ht="12.75">
      <c r="A37" s="33" t="s">
        <v>232</v>
      </c>
      <c r="B37" s="133">
        <v>3066</v>
      </c>
      <c r="C37" s="133">
        <v>0</v>
      </c>
      <c r="D37" s="133">
        <v>0</v>
      </c>
      <c r="E37" s="162">
        <f>C37-B37</f>
        <v>-3066</v>
      </c>
      <c r="F37" s="33" t="s">
        <v>440</v>
      </c>
      <c r="G37" s="351">
        <v>3066</v>
      </c>
    </row>
    <row r="38" spans="1:7" ht="12.75">
      <c r="A38" s="36"/>
      <c r="B38" s="169"/>
      <c r="C38" s="169"/>
      <c r="D38" s="169"/>
      <c r="E38" s="165"/>
      <c r="F38" s="257"/>
      <c r="G38" s="358"/>
    </row>
    <row r="41" ht="12.75">
      <c r="E41" s="361" t="s">
        <v>72</v>
      </c>
    </row>
  </sheetData>
  <sheetProtection/>
  <printOptions horizontalCentered="1" verticalCentered="1"/>
  <pageMargins left="0" right="0" top="0" bottom="0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V53"/>
  <sheetViews>
    <sheetView zoomScale="115" zoomScaleNormal="115" zoomScalePageLayoutView="0" workbookViewId="0" topLeftCell="A1">
      <selection activeCell="G53" sqref="A1:G53"/>
    </sheetView>
  </sheetViews>
  <sheetFormatPr defaultColWidth="9.140625" defaultRowHeight="12.75"/>
  <cols>
    <col min="1" max="1" width="14.140625" style="0" customWidth="1"/>
    <col min="2" max="2" width="9.8515625" style="46" customWidth="1"/>
    <col min="3" max="3" width="9.8515625" style="375" customWidth="1"/>
    <col min="4" max="4" width="11.00390625" style="46" customWidth="1"/>
    <col min="5" max="5" width="8.8515625" style="38" customWidth="1"/>
    <col min="6" max="6" width="74.57421875" style="0" customWidth="1"/>
    <col min="7" max="7" width="8.28125" style="359" customWidth="1"/>
  </cols>
  <sheetData>
    <row r="1" spans="1:7" ht="12.75">
      <c r="A1" s="4" t="s">
        <v>16</v>
      </c>
      <c r="F1" s="348"/>
      <c r="G1" s="360"/>
    </row>
    <row r="2" spans="1:7" ht="12.75">
      <c r="A2" s="4"/>
      <c r="B2" s="132" t="s">
        <v>246</v>
      </c>
      <c r="C2" s="376" t="s">
        <v>273</v>
      </c>
      <c r="D2" s="132" t="s">
        <v>229</v>
      </c>
      <c r="E2" s="160" t="s">
        <v>82</v>
      </c>
      <c r="F2" s="30" t="s">
        <v>83</v>
      </c>
      <c r="G2" s="349"/>
    </row>
    <row r="3" spans="1:7" ht="12.75">
      <c r="A3" s="31"/>
      <c r="B3" s="168"/>
      <c r="C3" s="377"/>
      <c r="D3" s="168"/>
      <c r="E3" s="160"/>
      <c r="F3" s="255"/>
      <c r="G3" s="350"/>
    </row>
    <row r="4" spans="1:7" ht="12.75">
      <c r="A4" s="32" t="s">
        <v>221</v>
      </c>
      <c r="B4" s="133"/>
      <c r="C4" s="374"/>
      <c r="D4" s="133"/>
      <c r="E4" s="161"/>
      <c r="F4" s="33" t="s">
        <v>441</v>
      </c>
      <c r="G4" s="351"/>
    </row>
    <row r="5" spans="1:10" ht="12.75">
      <c r="A5" s="33" t="s">
        <v>196</v>
      </c>
      <c r="B5" s="133">
        <v>19376</v>
      </c>
      <c r="C5" s="374">
        <f>Sheet5!G21</f>
        <v>27064.25000000004</v>
      </c>
      <c r="D5" s="133">
        <f>E5/C5*100</f>
        <v>28.4074009071008</v>
      </c>
      <c r="E5" s="162">
        <f>C5-B5</f>
        <v>7688.25000000004</v>
      </c>
      <c r="F5" s="33" t="s">
        <v>445</v>
      </c>
      <c r="G5" s="351"/>
      <c r="H5" s="4"/>
      <c r="I5" s="46">
        <f>C5+C9+C14</f>
        <v>53742.680000000044</v>
      </c>
      <c r="J5" s="4"/>
    </row>
    <row r="6" spans="1:9" ht="12.75">
      <c r="A6" s="33"/>
      <c r="B6" s="133"/>
      <c r="C6" s="374"/>
      <c r="D6" s="133"/>
      <c r="E6" s="163"/>
      <c r="F6" s="33" t="s">
        <v>446</v>
      </c>
      <c r="G6" s="351"/>
      <c r="I6" s="46">
        <f>C18+C22+C27</f>
        <v>33773.82</v>
      </c>
    </row>
    <row r="7" spans="1:9" ht="12.75">
      <c r="A7" s="31"/>
      <c r="B7" s="168"/>
      <c r="C7" s="377"/>
      <c r="D7" s="168"/>
      <c r="E7" s="160"/>
      <c r="F7" s="255"/>
      <c r="G7" s="350"/>
      <c r="I7" s="46">
        <f>I5-I6</f>
        <v>19968.860000000044</v>
      </c>
    </row>
    <row r="8" spans="1:8" ht="12.75">
      <c r="A8" s="32" t="s">
        <v>222</v>
      </c>
      <c r="B8" s="133"/>
      <c r="C8" s="374"/>
      <c r="D8" s="133"/>
      <c r="E8" s="163"/>
      <c r="F8" s="166"/>
      <c r="G8" s="352"/>
      <c r="H8" s="6"/>
    </row>
    <row r="9" spans="1:8" ht="12.75">
      <c r="A9" s="33" t="s">
        <v>197</v>
      </c>
      <c r="B9" s="133">
        <v>15500</v>
      </c>
      <c r="C9" s="374">
        <f>'[1]Receipts'!$K$25</f>
        <v>15500</v>
      </c>
      <c r="D9" s="133">
        <f>E9/C9*100</f>
        <v>0</v>
      </c>
      <c r="E9" s="162">
        <f>C9-B9</f>
        <v>0</v>
      </c>
      <c r="F9" s="166"/>
      <c r="G9" s="352"/>
      <c r="H9" s="6"/>
    </row>
    <row r="10" spans="1:8" ht="12.75">
      <c r="A10" s="36"/>
      <c r="B10" s="169"/>
      <c r="C10" s="378"/>
      <c r="D10" s="169"/>
      <c r="E10" s="165"/>
      <c r="F10" s="166"/>
      <c r="G10" s="352"/>
      <c r="H10" s="6"/>
    </row>
    <row r="11" spans="1:8" ht="12.75">
      <c r="A11" s="37"/>
      <c r="B11" s="133"/>
      <c r="C11" s="374"/>
      <c r="D11" s="133"/>
      <c r="E11" s="163"/>
      <c r="F11" s="37" t="s">
        <v>387</v>
      </c>
      <c r="G11" s="350"/>
      <c r="H11" s="7"/>
    </row>
    <row r="12" spans="1:7" ht="12.75">
      <c r="A12" s="32" t="s">
        <v>223</v>
      </c>
      <c r="B12" s="133"/>
      <c r="C12" s="374"/>
      <c r="D12" s="133"/>
      <c r="E12" s="163"/>
      <c r="F12" s="33" t="s">
        <v>447</v>
      </c>
      <c r="G12" s="351">
        <v>-2737</v>
      </c>
    </row>
    <row r="13" spans="1:10" ht="12.75">
      <c r="A13" s="33" t="s">
        <v>198</v>
      </c>
      <c r="B13" s="322">
        <v>15368</v>
      </c>
      <c r="C13" s="379"/>
      <c r="D13" s="343"/>
      <c r="E13" s="344"/>
      <c r="F13" s="33" t="s">
        <v>443</v>
      </c>
      <c r="G13" s="351"/>
      <c r="H13" s="4"/>
      <c r="J13" s="4"/>
    </row>
    <row r="14" spans="1:7" ht="12.75">
      <c r="A14" s="33" t="s">
        <v>383</v>
      </c>
      <c r="B14" s="133">
        <v>10058</v>
      </c>
      <c r="C14" s="374">
        <f>'[1]Receipts'!$R$24-'[1]Receipts'!$K$25</f>
        <v>11178.43</v>
      </c>
      <c r="D14" s="133">
        <f>E14/C14*100</f>
        <v>10.023142784809675</v>
      </c>
      <c r="E14" s="162">
        <f>C14-B14</f>
        <v>1120.4300000000003</v>
      </c>
      <c r="F14" s="33" t="s">
        <v>448</v>
      </c>
      <c r="G14" s="351">
        <v>362</v>
      </c>
    </row>
    <row r="15" spans="1:8" ht="12.75">
      <c r="A15" s="33" t="s">
        <v>384</v>
      </c>
      <c r="B15" s="169"/>
      <c r="C15" s="378"/>
      <c r="D15" s="169"/>
      <c r="E15" s="163"/>
      <c r="F15" s="33" t="s">
        <v>449</v>
      </c>
      <c r="G15" s="351">
        <v>3492</v>
      </c>
      <c r="H15" s="1"/>
    </row>
    <row r="16" spans="1:10" ht="12.75">
      <c r="A16" s="31"/>
      <c r="B16" s="133"/>
      <c r="C16" s="374"/>
      <c r="D16" s="133"/>
      <c r="E16" s="160"/>
      <c r="F16" s="256"/>
      <c r="G16" s="350"/>
      <c r="H16" s="6"/>
      <c r="J16" s="6"/>
    </row>
    <row r="17" spans="1:10" ht="12.75">
      <c r="A17" s="32" t="s">
        <v>224</v>
      </c>
      <c r="B17" s="133"/>
      <c r="C17" s="374"/>
      <c r="D17" s="133"/>
      <c r="E17" s="161"/>
      <c r="F17" s="166"/>
      <c r="G17" s="352"/>
      <c r="H17" s="6"/>
      <c r="J17" s="6"/>
    </row>
    <row r="18" spans="1:10" ht="12.75">
      <c r="A18" s="33" t="s">
        <v>199</v>
      </c>
      <c r="B18" s="133">
        <v>5706.720000000002</v>
      </c>
      <c r="C18" s="374">
        <f>'[1]Payments'!$T$102</f>
        <v>5938.1799999999985</v>
      </c>
      <c r="D18" s="133">
        <f>E18/C18*100</f>
        <v>3.897827280412457</v>
      </c>
      <c r="E18" s="162">
        <f>C18-B18</f>
        <v>231.4599999999964</v>
      </c>
      <c r="F18" s="373"/>
      <c r="G18" s="352"/>
      <c r="H18" s="342"/>
      <c r="J18" s="6"/>
    </row>
    <row r="19" spans="1:10" ht="12.75">
      <c r="A19" s="33"/>
      <c r="B19" s="133"/>
      <c r="C19" s="374"/>
      <c r="D19" s="133"/>
      <c r="E19" s="163"/>
      <c r="F19" s="166"/>
      <c r="G19" s="352"/>
      <c r="H19" s="342"/>
      <c r="J19" s="6"/>
    </row>
    <row r="20" spans="1:48" s="167" customFormat="1" ht="12.75">
      <c r="A20" s="31"/>
      <c r="B20" s="168"/>
      <c r="C20" s="377"/>
      <c r="D20" s="168"/>
      <c r="E20" s="160"/>
      <c r="F20" s="255"/>
      <c r="G20" s="350"/>
      <c r="H20" s="342"/>
      <c r="I20"/>
      <c r="J20" s="6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</row>
    <row r="21" spans="1:10" ht="12.75">
      <c r="A21" s="32"/>
      <c r="B21" s="133"/>
      <c r="C21" s="374"/>
      <c r="D21" s="133"/>
      <c r="E21" s="163"/>
      <c r="F21" s="166"/>
      <c r="G21" s="352"/>
      <c r="H21" s="6"/>
      <c r="J21" s="6"/>
    </row>
    <row r="22" spans="1:10" ht="12.75">
      <c r="A22" s="33" t="s">
        <v>200</v>
      </c>
      <c r="B22" s="133">
        <v>1258.84</v>
      </c>
      <c r="C22" s="374">
        <f>'[1]Payments'!$R$102</f>
        <v>3147.64</v>
      </c>
      <c r="D22" s="133">
        <f>E22/C22*100</f>
        <v>60.006862284123976</v>
      </c>
      <c r="E22" s="162">
        <f>C22-B22</f>
        <v>1888.8</v>
      </c>
      <c r="F22" s="33" t="s">
        <v>440</v>
      </c>
      <c r="G22" s="351"/>
      <c r="H22" s="6"/>
      <c r="J22" s="6"/>
    </row>
    <row r="23" spans="1:10" ht="12.75">
      <c r="A23" s="36"/>
      <c r="B23" s="169"/>
      <c r="C23" s="378"/>
      <c r="D23" s="169"/>
      <c r="E23" s="165"/>
      <c r="F23" s="166"/>
      <c r="G23" s="352"/>
      <c r="H23" s="6"/>
      <c r="J23" s="6"/>
    </row>
    <row r="24" spans="1:10" ht="12.75">
      <c r="A24" s="37"/>
      <c r="B24" s="133"/>
      <c r="C24" s="374"/>
      <c r="D24" s="133"/>
      <c r="E24" s="163"/>
      <c r="F24" s="37" t="s">
        <v>387</v>
      </c>
      <c r="G24" s="350"/>
      <c r="H24" s="6"/>
      <c r="J24" s="6"/>
    </row>
    <row r="25" spans="1:10" ht="13.5">
      <c r="A25" s="32" t="s">
        <v>225</v>
      </c>
      <c r="B25" s="133"/>
      <c r="C25" s="374"/>
      <c r="D25" s="133"/>
      <c r="E25" s="163"/>
      <c r="F25" s="345" t="s">
        <v>444</v>
      </c>
      <c r="G25" s="353"/>
      <c r="H25" s="9"/>
      <c r="I25" s="25"/>
      <c r="J25" s="25"/>
    </row>
    <row r="26" spans="1:10" ht="13.5">
      <c r="A26" s="337" t="s">
        <v>89</v>
      </c>
      <c r="B26" s="323">
        <v>16214</v>
      </c>
      <c r="C26" s="380"/>
      <c r="D26" s="338"/>
      <c r="E26" s="339"/>
      <c r="F26" s="35" t="s">
        <v>450</v>
      </c>
      <c r="G26" s="351">
        <v>3390</v>
      </c>
      <c r="H26" s="9">
        <v>3390</v>
      </c>
      <c r="I26" s="25"/>
      <c r="J26" s="25"/>
    </row>
    <row r="27" spans="1:10" ht="13.5">
      <c r="A27" s="337" t="s">
        <v>383</v>
      </c>
      <c r="B27" s="133">
        <v>10904</v>
      </c>
      <c r="C27" s="374">
        <v>24688</v>
      </c>
      <c r="D27" s="133">
        <f>E27/C27*100</f>
        <v>55.83279325988334</v>
      </c>
      <c r="E27" s="162">
        <f>C27-B27</f>
        <v>13784</v>
      </c>
      <c r="F27" s="346" t="s">
        <v>451</v>
      </c>
      <c r="G27" s="354">
        <v>3492</v>
      </c>
      <c r="H27">
        <v>3492</v>
      </c>
      <c r="I27" s="9"/>
      <c r="J27" s="25"/>
    </row>
    <row r="28" spans="1:10" ht="13.5">
      <c r="A28" s="337" t="s">
        <v>384</v>
      </c>
      <c r="B28" s="338"/>
      <c r="C28" s="380"/>
      <c r="D28" s="338"/>
      <c r="E28" s="163"/>
      <c r="F28" s="345" t="s">
        <v>452</v>
      </c>
      <c r="G28" s="353">
        <v>231</v>
      </c>
      <c r="H28" s="9">
        <v>231</v>
      </c>
      <c r="I28" s="25"/>
      <c r="J28" s="25"/>
    </row>
    <row r="29" spans="1:10" ht="13.5">
      <c r="A29" s="347"/>
      <c r="B29" s="338"/>
      <c r="C29" s="380"/>
      <c r="D29" s="338"/>
      <c r="E29" s="339"/>
      <c r="F29" s="345" t="s">
        <v>453</v>
      </c>
      <c r="G29" s="353">
        <v>796</v>
      </c>
      <c r="H29" s="9">
        <v>796</v>
      </c>
      <c r="I29" s="25"/>
      <c r="J29" s="25"/>
    </row>
    <row r="30" spans="1:10" ht="13.5">
      <c r="A30" s="347"/>
      <c r="B30" s="338"/>
      <c r="C30" s="380"/>
      <c r="D30" s="338"/>
      <c r="E30" s="339"/>
      <c r="F30" s="345" t="s">
        <v>454</v>
      </c>
      <c r="G30" s="353">
        <v>4296</v>
      </c>
      <c r="H30" s="9">
        <v>4296</v>
      </c>
      <c r="I30" s="25"/>
      <c r="J30" s="25"/>
    </row>
    <row r="31" spans="1:10" ht="13.5">
      <c r="A31" s="347"/>
      <c r="B31" s="338"/>
      <c r="C31" s="380"/>
      <c r="D31" s="338"/>
      <c r="E31" s="339"/>
      <c r="F31" s="345" t="s">
        <v>455</v>
      </c>
      <c r="G31" s="353">
        <v>605</v>
      </c>
      <c r="H31" s="9">
        <v>605</v>
      </c>
      <c r="I31" s="9"/>
      <c r="J31" s="25"/>
    </row>
    <row r="32" spans="1:8" ht="13.5">
      <c r="A32" s="347"/>
      <c r="B32" s="338"/>
      <c r="C32" s="380"/>
      <c r="D32" s="338"/>
      <c r="E32" s="339"/>
      <c r="F32" s="345" t="s">
        <v>456</v>
      </c>
      <c r="G32" s="353">
        <v>639</v>
      </c>
      <c r="H32" s="25">
        <v>639</v>
      </c>
    </row>
    <row r="33" spans="1:8" ht="13.5">
      <c r="A33" s="347"/>
      <c r="B33" s="338"/>
      <c r="C33" s="380"/>
      <c r="D33" s="338"/>
      <c r="E33" s="339"/>
      <c r="F33" s="345" t="s">
        <v>457</v>
      </c>
      <c r="G33" s="353">
        <v>256</v>
      </c>
      <c r="H33" s="336">
        <v>256</v>
      </c>
    </row>
    <row r="34" spans="1:8" ht="13.5">
      <c r="A34" s="347"/>
      <c r="B34" s="338"/>
      <c r="C34" s="380"/>
      <c r="D34" s="338"/>
      <c r="E34" s="339"/>
      <c r="F34" s="345" t="s">
        <v>459</v>
      </c>
      <c r="G34" s="353">
        <v>93</v>
      </c>
      <c r="H34" s="336"/>
    </row>
    <row r="35" spans="1:8" ht="12.75">
      <c r="A35" s="347"/>
      <c r="B35" s="169"/>
      <c r="C35" s="378"/>
      <c r="D35" s="169"/>
      <c r="E35" s="340"/>
      <c r="F35" s="341" t="s">
        <v>458</v>
      </c>
      <c r="G35" s="355">
        <v>13798</v>
      </c>
      <c r="H35" s="6">
        <v>93</v>
      </c>
    </row>
    <row r="36" spans="1:8" ht="12.75">
      <c r="A36" s="32"/>
      <c r="B36" s="133"/>
      <c r="C36" s="374"/>
      <c r="D36" s="133"/>
      <c r="E36" s="334"/>
      <c r="F36" s="255"/>
      <c r="G36" s="350"/>
      <c r="H36" s="6">
        <f>SUM(H26:H35)</f>
        <v>13798</v>
      </c>
    </row>
    <row r="37" spans="1:7" ht="12.75">
      <c r="A37" s="32" t="s">
        <v>226</v>
      </c>
      <c r="B37" s="133"/>
      <c r="C37" s="374"/>
      <c r="D37" s="133"/>
      <c r="E37" s="161"/>
      <c r="F37" s="166"/>
      <c r="G37" s="352"/>
    </row>
    <row r="38" spans="1:7" ht="12.75">
      <c r="A38" s="33" t="s">
        <v>90</v>
      </c>
      <c r="B38" s="133">
        <v>27064</v>
      </c>
      <c r="C38" s="374">
        <f>Sheet5!I25</f>
        <v>19967.640000000043</v>
      </c>
      <c r="D38" s="133">
        <f>E38/C38*100</f>
        <v>-35.5393025915929</v>
      </c>
      <c r="E38" s="162">
        <f>C38-B38</f>
        <v>-7096.359999999957</v>
      </c>
      <c r="F38" s="22"/>
      <c r="G38" s="356"/>
    </row>
    <row r="39" spans="1:7" ht="12.75">
      <c r="A39" s="33"/>
      <c r="B39" s="133"/>
      <c r="C39" s="374"/>
      <c r="D39" s="133"/>
      <c r="E39" s="163"/>
      <c r="F39" s="22"/>
      <c r="G39" s="356"/>
    </row>
    <row r="40" spans="1:7" ht="12.75">
      <c r="A40" s="34"/>
      <c r="B40" s="169"/>
      <c r="C40" s="378"/>
      <c r="D40" s="169"/>
      <c r="E40" s="164"/>
      <c r="F40" s="166"/>
      <c r="G40" s="352"/>
    </row>
    <row r="41" spans="1:7" ht="12.75">
      <c r="A41" s="32"/>
      <c r="B41" s="133"/>
      <c r="C41" s="374"/>
      <c r="D41" s="133"/>
      <c r="E41" s="161"/>
      <c r="F41" s="255"/>
      <c r="G41" s="350"/>
    </row>
    <row r="42" spans="1:7" ht="12.75">
      <c r="A42" s="32" t="s">
        <v>227</v>
      </c>
      <c r="B42" s="133"/>
      <c r="C42" s="374"/>
      <c r="D42" s="133"/>
      <c r="E42" s="163"/>
      <c r="F42" s="166"/>
      <c r="G42" s="352"/>
    </row>
    <row r="43" spans="1:7" ht="12.75">
      <c r="A43" s="33" t="s">
        <v>201</v>
      </c>
      <c r="B43" s="133">
        <v>27064</v>
      </c>
      <c r="C43" s="374">
        <f>Sheet5!I25</f>
        <v>19967.640000000043</v>
      </c>
      <c r="D43" s="133">
        <f>E43/C43*100</f>
        <v>-35.5393025915929</v>
      </c>
      <c r="E43" s="162">
        <f>C43-B43</f>
        <v>-7096.359999999957</v>
      </c>
      <c r="F43" s="22"/>
      <c r="G43" s="356"/>
    </row>
    <row r="44" spans="1:7" ht="12.75">
      <c r="A44" s="36"/>
      <c r="B44" s="169"/>
      <c r="C44" s="378"/>
      <c r="D44" s="169"/>
      <c r="E44" s="165"/>
      <c r="F44" s="22"/>
      <c r="G44" s="357"/>
    </row>
    <row r="45" spans="1:7" ht="12.75">
      <c r="A45" s="37"/>
      <c r="B45" s="133"/>
      <c r="C45" s="374"/>
      <c r="D45" s="133"/>
      <c r="E45" s="163"/>
      <c r="F45" s="255"/>
      <c r="G45" s="350"/>
    </row>
    <row r="46" spans="1:7" ht="12.75">
      <c r="A46" s="32" t="s">
        <v>228</v>
      </c>
      <c r="B46" s="133"/>
      <c r="C46" s="374"/>
      <c r="D46" s="133"/>
      <c r="E46" s="163"/>
      <c r="F46" s="22"/>
      <c r="G46" s="356"/>
    </row>
    <row r="47" spans="1:7" ht="12.75">
      <c r="A47" s="33" t="s">
        <v>88</v>
      </c>
      <c r="B47" s="133">
        <v>82291</v>
      </c>
      <c r="C47" s="374">
        <f>' Asset Reg. as per 21-22'!M36</f>
        <v>82291</v>
      </c>
      <c r="D47" s="133">
        <f>E47/C47*100</f>
        <v>0</v>
      </c>
      <c r="E47" s="162">
        <f>C47-B47</f>
        <v>0</v>
      </c>
      <c r="F47" s="22"/>
      <c r="G47" s="356"/>
    </row>
    <row r="48" spans="1:12" ht="12.75">
      <c r="A48" s="33"/>
      <c r="B48" s="133"/>
      <c r="C48" s="374"/>
      <c r="D48" s="133"/>
      <c r="E48" s="163"/>
      <c r="F48" s="22"/>
      <c r="G48" s="357"/>
      <c r="L48" s="1" t="s">
        <v>72</v>
      </c>
    </row>
    <row r="49" spans="1:7" ht="12.75">
      <c r="A49" s="37"/>
      <c r="B49" s="168"/>
      <c r="C49" s="377"/>
      <c r="D49" s="168"/>
      <c r="E49" s="170"/>
      <c r="F49" s="255"/>
      <c r="G49" s="350"/>
    </row>
    <row r="50" spans="1:7" ht="12.75">
      <c r="A50" s="32" t="s">
        <v>231</v>
      </c>
      <c r="B50" s="133"/>
      <c r="C50" s="374"/>
      <c r="D50" s="133"/>
      <c r="E50" s="163"/>
      <c r="F50" s="166"/>
      <c r="G50" s="352"/>
    </row>
    <row r="51" spans="1:7" ht="12.75">
      <c r="A51" s="33" t="s">
        <v>232</v>
      </c>
      <c r="B51" s="133">
        <v>3066</v>
      </c>
      <c r="C51" s="374">
        <v>0</v>
      </c>
      <c r="D51" s="133">
        <v>0</v>
      </c>
      <c r="E51" s="162">
        <f>C51-B51</f>
        <v>-3066</v>
      </c>
      <c r="F51" s="33" t="s">
        <v>440</v>
      </c>
      <c r="G51" s="351"/>
    </row>
    <row r="52" spans="1:7" ht="12.75">
      <c r="A52" s="33"/>
      <c r="B52" s="133"/>
      <c r="C52" s="374"/>
      <c r="D52" s="133"/>
      <c r="E52" s="163"/>
      <c r="F52" s="166"/>
      <c r="G52" s="352"/>
    </row>
    <row r="53" spans="1:7" ht="12.75">
      <c r="A53" s="36"/>
      <c r="B53" s="169"/>
      <c r="C53" s="378"/>
      <c r="D53" s="169"/>
      <c r="E53" s="165"/>
      <c r="F53" s="257"/>
      <c r="G53" s="358"/>
    </row>
  </sheetData>
  <sheetProtection/>
  <printOptions horizontalCentered="1" verticalCentered="1"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8"/>
  <sheetViews>
    <sheetView zoomScale="78" zoomScaleNormal="78" zoomScalePageLayoutView="0" workbookViewId="0" topLeftCell="H17">
      <selection activeCell="N4" sqref="N4:N31"/>
    </sheetView>
  </sheetViews>
  <sheetFormatPr defaultColWidth="9.140625" defaultRowHeight="12.75"/>
  <cols>
    <col min="1" max="1" width="28.28125" style="0" customWidth="1"/>
    <col min="2" max="2" width="56.57421875" style="0" customWidth="1"/>
    <col min="3" max="3" width="9.28125" style="0" bestFit="1" customWidth="1"/>
    <col min="4" max="4" width="9.00390625" style="0" bestFit="1" customWidth="1"/>
    <col min="5" max="5" width="10.00390625" style="0" bestFit="1" customWidth="1"/>
    <col min="6" max="6" width="9.28125" style="0" bestFit="1" customWidth="1"/>
    <col min="7" max="8" width="11.00390625" style="0" customWidth="1"/>
    <col min="9" max="9" width="9.8515625" style="0" customWidth="1"/>
    <col min="10" max="10" width="10.00390625" style="0" bestFit="1" customWidth="1"/>
    <col min="11" max="12" width="9.28125" style="0" bestFit="1" customWidth="1"/>
    <col min="13" max="13" width="11.140625" style="0" customWidth="1"/>
    <col min="14" max="14" width="9.28125" style="6" bestFit="1" customWidth="1"/>
    <col min="15" max="15" width="9.28125" style="6" customWidth="1"/>
    <col min="16" max="16" width="14.8515625" style="6" customWidth="1"/>
    <col min="17" max="17" width="11.8515625" style="6" customWidth="1"/>
    <col min="18" max="18" width="20.421875" style="4" customWidth="1"/>
    <col min="19" max="20" width="14.7109375" style="182" customWidth="1"/>
    <col min="21" max="21" width="52.57421875" style="182" customWidth="1"/>
    <col min="22" max="22" width="15.7109375" style="0" customWidth="1"/>
    <col min="28" max="28" width="12.7109375" style="0" customWidth="1"/>
  </cols>
  <sheetData>
    <row r="1" spans="1:25" ht="15.75">
      <c r="A1" s="184" t="s">
        <v>272</v>
      </c>
      <c r="C1" s="104"/>
      <c r="D1" s="5"/>
      <c r="E1" s="105"/>
      <c r="F1" s="6"/>
      <c r="G1" s="5"/>
      <c r="H1" s="5"/>
      <c r="I1" s="6"/>
      <c r="N1" s="7"/>
      <c r="O1" s="7"/>
      <c r="P1" s="7"/>
      <c r="Q1" s="7"/>
      <c r="R1" s="108" t="s">
        <v>151</v>
      </c>
      <c r="S1" s="221" t="s">
        <v>273</v>
      </c>
      <c r="T1" s="221" t="s">
        <v>322</v>
      </c>
      <c r="U1"/>
      <c r="X1" s="19"/>
      <c r="Y1" s="107"/>
    </row>
    <row r="2" spans="1:25" ht="15.75">
      <c r="A2" s="185" t="s">
        <v>75</v>
      </c>
      <c r="C2" s="104"/>
      <c r="D2" s="5"/>
      <c r="E2" s="105"/>
      <c r="F2" s="6"/>
      <c r="G2" s="5"/>
      <c r="H2" s="5"/>
      <c r="I2" s="6"/>
      <c r="N2" s="7"/>
      <c r="O2" s="7"/>
      <c r="P2" s="49" t="s">
        <v>151</v>
      </c>
      <c r="Q2" s="49" t="s">
        <v>144</v>
      </c>
      <c r="R2" s="108" t="s">
        <v>244</v>
      </c>
      <c r="S2" s="107" t="s">
        <v>248</v>
      </c>
      <c r="T2" s="107" t="s">
        <v>248</v>
      </c>
      <c r="U2"/>
      <c r="X2" s="19"/>
      <c r="Y2" s="107"/>
    </row>
    <row r="3" spans="1:27" ht="15.75">
      <c r="A3" s="182"/>
      <c r="B3" s="171"/>
      <c r="C3" s="181" t="s">
        <v>145</v>
      </c>
      <c r="D3" s="181" t="s">
        <v>146</v>
      </c>
      <c r="E3" s="181" t="s">
        <v>147</v>
      </c>
      <c r="F3" s="181" t="s">
        <v>148</v>
      </c>
      <c r="G3" s="181" t="s">
        <v>149</v>
      </c>
      <c r="H3" s="181" t="s">
        <v>233</v>
      </c>
      <c r="I3" s="181" t="s">
        <v>234</v>
      </c>
      <c r="J3" s="181" t="s">
        <v>236</v>
      </c>
      <c r="K3" s="181" t="s">
        <v>237</v>
      </c>
      <c r="L3" s="181" t="s">
        <v>238</v>
      </c>
      <c r="M3" s="181" t="s">
        <v>239</v>
      </c>
      <c r="N3" s="181" t="s">
        <v>150</v>
      </c>
      <c r="O3" s="270"/>
      <c r="P3" s="211"/>
      <c r="Q3" s="213"/>
      <c r="R3" s="178"/>
      <c r="S3" s="107"/>
      <c r="T3" s="107"/>
      <c r="U3" s="171"/>
      <c r="W3" s="109"/>
      <c r="X3" s="42"/>
      <c r="Y3" s="9"/>
      <c r="Z3" s="6"/>
      <c r="AA3" s="6"/>
    </row>
    <row r="4" spans="1:31" ht="15.75">
      <c r="A4" s="70">
        <v>400</v>
      </c>
      <c r="B4" s="233" t="s">
        <v>187</v>
      </c>
      <c r="C4" s="207"/>
      <c r="D4" s="180"/>
      <c r="E4" s="208">
        <v>18</v>
      </c>
      <c r="F4" s="208">
        <v>131.56</v>
      </c>
      <c r="G4" s="180"/>
      <c r="H4" s="208">
        <v>18</v>
      </c>
      <c r="I4" s="180"/>
      <c r="J4" s="180"/>
      <c r="K4" s="208">
        <f>101.5+18</f>
        <v>119.5</v>
      </c>
      <c r="L4" s="208">
        <v>21.15</v>
      </c>
      <c r="M4" s="208">
        <v>35</v>
      </c>
      <c r="N4" s="208">
        <f>35+18</f>
        <v>53</v>
      </c>
      <c r="O4" s="271"/>
      <c r="P4" s="212">
        <f>SUM(C4:J4)</f>
        <v>167.56</v>
      </c>
      <c r="Q4" s="214">
        <f>SUM(M4:N4)</f>
        <v>88</v>
      </c>
      <c r="R4" s="178">
        <f>P4+Q4</f>
        <v>255.56</v>
      </c>
      <c r="S4" s="249">
        <v>400</v>
      </c>
      <c r="T4" s="265">
        <v>400</v>
      </c>
      <c r="U4" s="233" t="s">
        <v>187</v>
      </c>
      <c r="W4" s="58"/>
      <c r="X4" s="57"/>
      <c r="Y4" s="60"/>
      <c r="Z4" s="25"/>
      <c r="AA4" s="1"/>
      <c r="AE4" s="67"/>
    </row>
    <row r="5" spans="1:31" ht="15.75">
      <c r="A5" s="70">
        <v>700</v>
      </c>
      <c r="B5" s="233" t="s">
        <v>274</v>
      </c>
      <c r="C5" s="207">
        <v>115.62</v>
      </c>
      <c r="D5" s="208">
        <v>156.61</v>
      </c>
      <c r="E5" s="208"/>
      <c r="F5" s="208">
        <v>550</v>
      </c>
      <c r="G5" s="180"/>
      <c r="H5" s="208"/>
      <c r="I5" s="208">
        <v>53.05</v>
      </c>
      <c r="J5" s="208">
        <v>550</v>
      </c>
      <c r="K5" s="208">
        <v>265</v>
      </c>
      <c r="L5" s="180"/>
      <c r="M5" s="208"/>
      <c r="N5" s="208"/>
      <c r="O5" s="271"/>
      <c r="P5" s="212">
        <f aca="true" t="shared" si="0" ref="P5:P32">SUM(C5:J5)</f>
        <v>1425.28</v>
      </c>
      <c r="Q5" s="214">
        <f aca="true" t="shared" si="1" ref="Q5:Q32">SUM(M5:N5)</f>
        <v>0</v>
      </c>
      <c r="R5" s="178">
        <f aca="true" t="shared" si="2" ref="R5:R22">P5+Q5</f>
        <v>1425.28</v>
      </c>
      <c r="S5" s="249">
        <v>2000</v>
      </c>
      <c r="T5" s="265">
        <v>1600</v>
      </c>
      <c r="U5" s="260" t="s">
        <v>274</v>
      </c>
      <c r="W5" s="58"/>
      <c r="X5" s="57"/>
      <c r="Y5" s="60"/>
      <c r="Z5" s="25"/>
      <c r="AA5" s="1"/>
      <c r="AD5" s="1" t="s">
        <v>153</v>
      </c>
      <c r="AE5" s="67"/>
    </row>
    <row r="6" spans="1:31" ht="15.75">
      <c r="A6" s="70">
        <v>300</v>
      </c>
      <c r="B6" s="233" t="s">
        <v>121</v>
      </c>
      <c r="C6" s="207"/>
      <c r="D6" s="208">
        <v>40</v>
      </c>
      <c r="E6" s="180"/>
      <c r="F6" s="180"/>
      <c r="G6" s="180"/>
      <c r="H6" s="208">
        <v>200</v>
      </c>
      <c r="I6" s="208" t="s">
        <v>235</v>
      </c>
      <c r="J6" s="208"/>
      <c r="K6" s="180"/>
      <c r="L6" s="208"/>
      <c r="M6" s="208"/>
      <c r="N6" s="208"/>
      <c r="O6" s="271"/>
      <c r="P6" s="212">
        <f t="shared" si="0"/>
        <v>240</v>
      </c>
      <c r="Q6" s="214">
        <f t="shared" si="1"/>
        <v>0</v>
      </c>
      <c r="R6" s="178">
        <f t="shared" si="2"/>
        <v>240</v>
      </c>
      <c r="S6" s="249">
        <v>300</v>
      </c>
      <c r="T6" s="265">
        <v>300</v>
      </c>
      <c r="U6" s="233" t="s">
        <v>121</v>
      </c>
      <c r="W6" s="58"/>
      <c r="X6" s="58"/>
      <c r="Y6" s="61"/>
      <c r="Z6" s="25"/>
      <c r="AA6" s="6"/>
      <c r="AE6" s="67"/>
    </row>
    <row r="7" spans="1:31" ht="15.75">
      <c r="A7" s="70">
        <v>2600</v>
      </c>
      <c r="B7" s="233" t="s">
        <v>250</v>
      </c>
      <c r="C7" s="207">
        <v>214.58</v>
      </c>
      <c r="D7" s="207">
        <v>214.58</v>
      </c>
      <c r="E7" s="207">
        <v>214.58</v>
      </c>
      <c r="F7" s="207">
        <v>214.58</v>
      </c>
      <c r="G7" s="207">
        <v>214.58</v>
      </c>
      <c r="H7" s="207">
        <v>214.58</v>
      </c>
      <c r="I7" s="207">
        <v>214.58</v>
      </c>
      <c r="J7" s="207">
        <v>214.58</v>
      </c>
      <c r="K7" s="207">
        <v>214.58</v>
      </c>
      <c r="L7" s="207">
        <v>214.58</v>
      </c>
      <c r="M7" s="207">
        <v>214.58</v>
      </c>
      <c r="N7" s="207">
        <v>214.58</v>
      </c>
      <c r="O7" s="271"/>
      <c r="P7" s="212">
        <f t="shared" si="0"/>
        <v>1716.6399999999999</v>
      </c>
      <c r="Q7" s="214">
        <f t="shared" si="1"/>
        <v>429.16</v>
      </c>
      <c r="R7" s="178">
        <f t="shared" si="2"/>
        <v>2145.7999999999997</v>
      </c>
      <c r="S7" s="249">
        <v>2600</v>
      </c>
      <c r="T7" s="265">
        <v>2600</v>
      </c>
      <c r="U7" s="233" t="s">
        <v>250</v>
      </c>
      <c r="W7" s="58"/>
      <c r="X7" s="58"/>
      <c r="Y7" s="59"/>
      <c r="Z7" s="25"/>
      <c r="AA7" s="6"/>
      <c r="AE7" s="67"/>
    </row>
    <row r="8" spans="1:31" ht="15.75">
      <c r="A8" s="70"/>
      <c r="B8" s="233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>
        <v>3580</v>
      </c>
      <c r="O8" s="271"/>
      <c r="P8" s="212"/>
      <c r="Q8" s="214">
        <f t="shared" si="1"/>
        <v>3580</v>
      </c>
      <c r="R8" s="178"/>
      <c r="S8" s="249"/>
      <c r="T8" s="265"/>
      <c r="U8" s="233" t="s">
        <v>397</v>
      </c>
      <c r="W8" s="61"/>
      <c r="X8" s="61"/>
      <c r="Y8" s="59"/>
      <c r="Z8" s="25"/>
      <c r="AA8" s="6"/>
      <c r="AE8" s="67"/>
    </row>
    <row r="9" spans="1:31" ht="15.75">
      <c r="A9" s="70"/>
      <c r="B9" s="233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71"/>
      <c r="P9" s="212"/>
      <c r="Q9" s="214">
        <f t="shared" si="1"/>
        <v>0</v>
      </c>
      <c r="R9" s="178"/>
      <c r="S9" s="249"/>
      <c r="T9" s="265"/>
      <c r="U9" s="233" t="s">
        <v>398</v>
      </c>
      <c r="W9" s="61"/>
      <c r="X9" s="61"/>
      <c r="Y9" s="59"/>
      <c r="Z9" s="25"/>
      <c r="AA9" s="6"/>
      <c r="AE9" s="67"/>
    </row>
    <row r="10" spans="1:31" ht="15.75">
      <c r="A10" s="70">
        <v>120</v>
      </c>
      <c r="B10" s="233" t="s">
        <v>109</v>
      </c>
      <c r="C10" s="207"/>
      <c r="D10" s="208"/>
      <c r="E10" s="208"/>
      <c r="F10" s="208"/>
      <c r="G10" s="208"/>
      <c r="H10" s="208"/>
      <c r="I10" s="208"/>
      <c r="J10" s="208"/>
      <c r="K10" s="180"/>
      <c r="L10" s="208"/>
      <c r="M10" s="208"/>
      <c r="N10" s="208"/>
      <c r="O10" s="271"/>
      <c r="P10" s="212">
        <f t="shared" si="0"/>
        <v>0</v>
      </c>
      <c r="Q10" s="214">
        <f t="shared" si="1"/>
        <v>0</v>
      </c>
      <c r="R10" s="178">
        <v>0</v>
      </c>
      <c r="S10" s="249">
        <v>120</v>
      </c>
      <c r="T10" s="265">
        <v>120</v>
      </c>
      <c r="U10" s="233" t="s">
        <v>109</v>
      </c>
      <c r="W10" s="58"/>
      <c r="X10" s="58"/>
      <c r="Y10" s="60"/>
      <c r="Z10" s="25"/>
      <c r="AA10" s="6"/>
      <c r="AE10" s="67"/>
    </row>
    <row r="11" spans="1:31" ht="15.75">
      <c r="A11" s="70">
        <v>200</v>
      </c>
      <c r="B11" s="233" t="s">
        <v>245</v>
      </c>
      <c r="C11" s="207"/>
      <c r="D11" s="208"/>
      <c r="E11" s="208"/>
      <c r="F11" s="208"/>
      <c r="G11" s="208"/>
      <c r="H11" s="208"/>
      <c r="I11" s="208">
        <v>344.14</v>
      </c>
      <c r="J11" s="208"/>
      <c r="K11" s="180"/>
      <c r="L11" s="208"/>
      <c r="M11" s="208"/>
      <c r="N11" s="208"/>
      <c r="O11" s="271"/>
      <c r="P11" s="212">
        <f t="shared" si="0"/>
        <v>344.14</v>
      </c>
      <c r="Q11" s="214">
        <f t="shared" si="1"/>
        <v>0</v>
      </c>
      <c r="R11" s="178">
        <f t="shared" si="2"/>
        <v>344.14</v>
      </c>
      <c r="S11" s="249">
        <v>200</v>
      </c>
      <c r="T11" s="265">
        <v>200</v>
      </c>
      <c r="U11" s="260" t="s">
        <v>325</v>
      </c>
      <c r="W11" s="58"/>
      <c r="X11" s="58"/>
      <c r="Y11" s="60"/>
      <c r="Z11" s="25"/>
      <c r="AA11" s="6"/>
      <c r="AE11" s="67"/>
    </row>
    <row r="12" spans="1:31" ht="15.75">
      <c r="A12" s="70"/>
      <c r="B12" s="233" t="s">
        <v>338</v>
      </c>
      <c r="C12" s="207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71"/>
      <c r="P12" s="212">
        <f t="shared" si="0"/>
        <v>0</v>
      </c>
      <c r="Q12" s="214">
        <f t="shared" si="1"/>
        <v>0</v>
      </c>
      <c r="R12" s="178">
        <f>P12+Q12</f>
        <v>0</v>
      </c>
      <c r="S12" s="249">
        <v>200</v>
      </c>
      <c r="T12" s="265">
        <v>200</v>
      </c>
      <c r="U12" s="260" t="s">
        <v>337</v>
      </c>
      <c r="W12" s="61"/>
      <c r="X12" s="61"/>
      <c r="Y12" s="60"/>
      <c r="Z12" s="25"/>
      <c r="AA12" s="6"/>
      <c r="AE12" s="67"/>
    </row>
    <row r="13" spans="1:31" ht="15.75">
      <c r="A13" s="70">
        <v>350</v>
      </c>
      <c r="B13" s="233" t="s">
        <v>0</v>
      </c>
      <c r="C13" s="207"/>
      <c r="D13" s="208"/>
      <c r="E13" s="208"/>
      <c r="F13" s="208">
        <v>127.81</v>
      </c>
      <c r="G13" s="208"/>
      <c r="H13" s="208">
        <v>78</v>
      </c>
      <c r="I13" s="208"/>
      <c r="J13" s="208" t="s">
        <v>124</v>
      </c>
      <c r="K13" s="208">
        <f>78+34</f>
        <v>112</v>
      </c>
      <c r="L13" s="208"/>
      <c r="M13" s="208"/>
      <c r="N13" s="208">
        <v>78</v>
      </c>
      <c r="O13" s="271"/>
      <c r="P13" s="212">
        <f t="shared" si="0"/>
        <v>205.81</v>
      </c>
      <c r="Q13" s="214">
        <f t="shared" si="1"/>
        <v>78</v>
      </c>
      <c r="R13" s="178">
        <f>P13+Q13</f>
        <v>283.81</v>
      </c>
      <c r="S13" s="249">
        <v>200</v>
      </c>
      <c r="T13" s="265">
        <v>500</v>
      </c>
      <c r="U13" s="233" t="s">
        <v>0</v>
      </c>
      <c r="W13" s="58"/>
      <c r="X13" s="62"/>
      <c r="Y13" s="60"/>
      <c r="Z13" s="25"/>
      <c r="AA13" s="6"/>
      <c r="AE13" s="67"/>
    </row>
    <row r="14" spans="1:31" ht="15.75">
      <c r="A14" s="70">
        <v>300</v>
      </c>
      <c r="B14" s="233" t="s">
        <v>102</v>
      </c>
      <c r="C14" s="207"/>
      <c r="D14" s="208"/>
      <c r="E14" s="208"/>
      <c r="F14" s="208"/>
      <c r="G14" s="208"/>
      <c r="H14" s="208"/>
      <c r="I14" s="208"/>
      <c r="J14" s="208"/>
      <c r="K14" s="180"/>
      <c r="L14" s="208">
        <v>852</v>
      </c>
      <c r="M14" s="208"/>
      <c r="N14" s="208"/>
      <c r="O14" s="271"/>
      <c r="P14" s="212">
        <f t="shared" si="0"/>
        <v>0</v>
      </c>
      <c r="Q14" s="214">
        <f t="shared" si="1"/>
        <v>0</v>
      </c>
      <c r="R14" s="178">
        <f t="shared" si="2"/>
        <v>0</v>
      </c>
      <c r="S14" s="249">
        <v>300</v>
      </c>
      <c r="T14" s="272">
        <v>0</v>
      </c>
      <c r="U14" s="233" t="s">
        <v>102</v>
      </c>
      <c r="W14" s="61"/>
      <c r="X14" s="62"/>
      <c r="Y14" s="60"/>
      <c r="Z14" s="25"/>
      <c r="AA14" s="6"/>
      <c r="AE14" s="67"/>
    </row>
    <row r="15" spans="1:31" ht="15.75">
      <c r="A15" s="70">
        <v>500</v>
      </c>
      <c r="B15" s="233" t="s">
        <v>112</v>
      </c>
      <c r="C15" s="207"/>
      <c r="D15" s="208"/>
      <c r="E15" s="208"/>
      <c r="F15" s="208"/>
      <c r="G15" s="208"/>
      <c r="H15" s="208"/>
      <c r="I15" s="208"/>
      <c r="J15" s="208"/>
      <c r="K15" s="180"/>
      <c r="L15" s="208"/>
      <c r="M15" s="208"/>
      <c r="N15" s="208">
        <v>604.83</v>
      </c>
      <c r="O15" s="271"/>
      <c r="P15" s="212">
        <f t="shared" si="0"/>
        <v>0</v>
      </c>
      <c r="Q15" s="214">
        <f t="shared" si="1"/>
        <v>604.83</v>
      </c>
      <c r="R15" s="178">
        <f t="shared" si="2"/>
        <v>604.83</v>
      </c>
      <c r="S15" s="249">
        <v>600</v>
      </c>
      <c r="T15" s="265">
        <v>600</v>
      </c>
      <c r="U15" s="233" t="s">
        <v>112</v>
      </c>
      <c r="W15" s="58"/>
      <c r="X15" s="58"/>
      <c r="Y15" s="60"/>
      <c r="Z15" s="25"/>
      <c r="AA15" s="6"/>
      <c r="AE15" s="67"/>
    </row>
    <row r="16" spans="1:31" ht="15.75">
      <c r="A16" s="70">
        <v>50</v>
      </c>
      <c r="B16" s="233" t="s">
        <v>125</v>
      </c>
      <c r="C16" s="207"/>
      <c r="D16" s="208"/>
      <c r="E16" s="220"/>
      <c r="F16" s="208"/>
      <c r="G16" s="208"/>
      <c r="H16" s="220"/>
      <c r="I16" s="220"/>
      <c r="J16" s="220"/>
      <c r="K16" s="220">
        <v>256.8</v>
      </c>
      <c r="L16" s="220"/>
      <c r="M16" s="220"/>
      <c r="N16" s="220"/>
      <c r="O16" s="271"/>
      <c r="P16" s="212">
        <f t="shared" si="0"/>
        <v>0</v>
      </c>
      <c r="Q16" s="214">
        <f t="shared" si="1"/>
        <v>0</v>
      </c>
      <c r="R16" s="178">
        <f t="shared" si="2"/>
        <v>0</v>
      </c>
      <c r="S16" s="249">
        <v>0</v>
      </c>
      <c r="T16" s="265"/>
      <c r="U16" s="233" t="s">
        <v>125</v>
      </c>
      <c r="W16" s="58"/>
      <c r="X16" s="58"/>
      <c r="Y16" s="60" t="s">
        <v>124</v>
      </c>
      <c r="Z16" s="25"/>
      <c r="AA16" s="6"/>
      <c r="AE16" s="67"/>
    </row>
    <row r="17" spans="1:31" ht="15.75">
      <c r="A17" s="70">
        <v>2500</v>
      </c>
      <c r="B17" s="233" t="s">
        <v>77</v>
      </c>
      <c r="C17" s="207"/>
      <c r="D17" s="208"/>
      <c r="E17" s="208"/>
      <c r="F17" s="208"/>
      <c r="G17" s="208"/>
      <c r="H17" s="208"/>
      <c r="I17" s="208"/>
      <c r="J17" s="208"/>
      <c r="K17" s="180"/>
      <c r="L17" s="208"/>
      <c r="M17" s="208"/>
      <c r="N17" s="208"/>
      <c r="O17" s="271"/>
      <c r="P17" s="212">
        <f t="shared" si="0"/>
        <v>0</v>
      </c>
      <c r="Q17" s="214">
        <f t="shared" si="1"/>
        <v>0</v>
      </c>
      <c r="R17" s="178">
        <f>P17+Q17</f>
        <v>0</v>
      </c>
      <c r="S17" s="249">
        <v>0</v>
      </c>
      <c r="T17" s="265"/>
      <c r="U17" s="233" t="s">
        <v>77</v>
      </c>
      <c r="W17" s="58"/>
      <c r="X17" s="58"/>
      <c r="Y17" s="60"/>
      <c r="Z17" s="25"/>
      <c r="AA17" s="6"/>
      <c r="AE17" s="67"/>
    </row>
    <row r="18" spans="1:31" ht="15.75">
      <c r="A18" s="70">
        <v>600</v>
      </c>
      <c r="B18" s="233" t="s">
        <v>1</v>
      </c>
      <c r="C18" s="207"/>
      <c r="D18" s="208">
        <v>613.29</v>
      </c>
      <c r="E18" s="208"/>
      <c r="F18" s="208"/>
      <c r="G18" s="208"/>
      <c r="H18" s="208"/>
      <c r="I18" s="208"/>
      <c r="J18" s="208"/>
      <c r="K18" s="180"/>
      <c r="L18" s="208"/>
      <c r="M18" s="208"/>
      <c r="N18" s="208"/>
      <c r="O18" s="271"/>
      <c r="P18" s="212">
        <f t="shared" si="0"/>
        <v>613.29</v>
      </c>
      <c r="Q18" s="214">
        <f t="shared" si="1"/>
        <v>0</v>
      </c>
      <c r="R18" s="178">
        <f t="shared" si="2"/>
        <v>613.29</v>
      </c>
      <c r="S18" s="249">
        <v>600</v>
      </c>
      <c r="T18" s="265">
        <v>650</v>
      </c>
      <c r="U18" s="233" t="s">
        <v>1</v>
      </c>
      <c r="V18">
        <v>429.6</v>
      </c>
      <c r="W18" t="s">
        <v>360</v>
      </c>
      <c r="X18" s="58"/>
      <c r="Y18" s="60"/>
      <c r="Z18" s="25"/>
      <c r="AA18" s="6"/>
      <c r="AE18" s="67"/>
    </row>
    <row r="19" spans="1:31" ht="15.75">
      <c r="A19" s="70">
        <v>50</v>
      </c>
      <c r="B19" s="233" t="s">
        <v>127</v>
      </c>
      <c r="C19" s="207"/>
      <c r="D19" s="208"/>
      <c r="E19" s="208"/>
      <c r="F19" s="208"/>
      <c r="G19" s="208"/>
      <c r="H19" s="208"/>
      <c r="I19" s="208"/>
      <c r="J19" s="208"/>
      <c r="K19" s="180"/>
      <c r="L19" s="208"/>
      <c r="M19" s="208"/>
      <c r="N19" s="208"/>
      <c r="O19" s="271"/>
      <c r="P19" s="212">
        <f t="shared" si="0"/>
        <v>0</v>
      </c>
      <c r="Q19" s="214">
        <f t="shared" si="1"/>
        <v>0</v>
      </c>
      <c r="R19" s="178">
        <f t="shared" si="2"/>
        <v>0</v>
      </c>
      <c r="S19" s="249">
        <v>50</v>
      </c>
      <c r="T19" s="265">
        <v>60</v>
      </c>
      <c r="U19" s="233" t="s">
        <v>127</v>
      </c>
      <c r="V19">
        <v>68.2</v>
      </c>
      <c r="W19" t="s">
        <v>361</v>
      </c>
      <c r="X19" s="58"/>
      <c r="Y19" s="60"/>
      <c r="Z19" s="25"/>
      <c r="AA19" s="6"/>
      <c r="AE19" s="67"/>
    </row>
    <row r="20" spans="1:31" ht="15.75">
      <c r="A20" s="70">
        <v>300</v>
      </c>
      <c r="B20" s="233" t="s">
        <v>110</v>
      </c>
      <c r="C20" s="207"/>
      <c r="D20" s="208"/>
      <c r="E20" s="208"/>
      <c r="F20" s="208">
        <v>170</v>
      </c>
      <c r="G20" s="208"/>
      <c r="H20" s="208"/>
      <c r="I20" s="208"/>
      <c r="J20" s="208"/>
      <c r="K20" s="180"/>
      <c r="L20" s="208"/>
      <c r="M20" s="208"/>
      <c r="N20" s="208"/>
      <c r="O20" s="271"/>
      <c r="P20" s="212">
        <f t="shared" si="0"/>
        <v>170</v>
      </c>
      <c r="Q20" s="214">
        <f t="shared" si="1"/>
        <v>0</v>
      </c>
      <c r="R20" s="178">
        <f t="shared" si="2"/>
        <v>170</v>
      </c>
      <c r="S20" s="249">
        <v>300</v>
      </c>
      <c r="T20" s="265">
        <v>300</v>
      </c>
      <c r="U20" s="233" t="s">
        <v>110</v>
      </c>
      <c r="V20">
        <v>407.36</v>
      </c>
      <c r="W20" t="s">
        <v>362</v>
      </c>
      <c r="X20" s="63"/>
      <c r="Y20" s="64"/>
      <c r="Z20" s="25"/>
      <c r="AA20" s="6"/>
      <c r="AE20" s="67"/>
    </row>
    <row r="21" spans="1:31" ht="15.75">
      <c r="A21" s="70">
        <v>400</v>
      </c>
      <c r="B21" s="233" t="s">
        <v>128</v>
      </c>
      <c r="C21" s="207">
        <v>243.21</v>
      </c>
      <c r="D21" s="208" t="s">
        <v>264</v>
      </c>
      <c r="E21" s="208"/>
      <c r="F21" s="208">
        <v>112</v>
      </c>
      <c r="G21" s="208" t="s">
        <v>243</v>
      </c>
      <c r="H21" s="208"/>
      <c r="I21" s="208"/>
      <c r="J21" s="208"/>
      <c r="K21" s="180"/>
      <c r="L21" s="208"/>
      <c r="M21" s="208"/>
      <c r="N21" s="208"/>
      <c r="O21" s="271"/>
      <c r="P21" s="212">
        <f t="shared" si="0"/>
        <v>355.21000000000004</v>
      </c>
      <c r="Q21" s="214">
        <f t="shared" si="1"/>
        <v>0</v>
      </c>
      <c r="R21" s="178">
        <f t="shared" si="2"/>
        <v>355.21000000000004</v>
      </c>
      <c r="S21" s="249">
        <v>400</v>
      </c>
      <c r="T21" s="265">
        <v>400</v>
      </c>
      <c r="U21" s="233" t="s">
        <v>128</v>
      </c>
      <c r="V21">
        <v>51.5</v>
      </c>
      <c r="W21" s="320" t="s">
        <v>363</v>
      </c>
      <c r="X21" s="65"/>
      <c r="Y21" s="66"/>
      <c r="Z21" s="25"/>
      <c r="AA21" s="6"/>
      <c r="AE21" s="67"/>
    </row>
    <row r="22" spans="1:31" ht="15.75">
      <c r="A22" s="70">
        <v>0</v>
      </c>
      <c r="B22" s="246" t="s">
        <v>113</v>
      </c>
      <c r="C22" s="207"/>
      <c r="D22" s="208"/>
      <c r="E22" s="208"/>
      <c r="F22" s="208"/>
      <c r="G22" s="208"/>
      <c r="H22" s="208"/>
      <c r="I22" s="208"/>
      <c r="J22" s="208"/>
      <c r="K22" s="180"/>
      <c r="L22" s="208"/>
      <c r="M22" s="208"/>
      <c r="N22" s="208"/>
      <c r="O22" s="271"/>
      <c r="P22" s="212">
        <f t="shared" si="0"/>
        <v>0</v>
      </c>
      <c r="Q22" s="214">
        <f t="shared" si="1"/>
        <v>0</v>
      </c>
      <c r="R22" s="178">
        <f t="shared" si="2"/>
        <v>0</v>
      </c>
      <c r="S22" s="249">
        <v>0</v>
      </c>
      <c r="T22" s="265"/>
      <c r="U22" s="246" t="s">
        <v>113</v>
      </c>
      <c r="V22">
        <v>78</v>
      </c>
      <c r="W22" s="6" t="s">
        <v>364</v>
      </c>
      <c r="X22" s="65"/>
      <c r="Y22" s="63"/>
      <c r="Z22" s="25"/>
      <c r="AA22" s="6"/>
      <c r="AE22" s="67"/>
    </row>
    <row r="23" spans="1:31" ht="15.75">
      <c r="A23" s="70">
        <v>200</v>
      </c>
      <c r="B23" s="233" t="s">
        <v>130</v>
      </c>
      <c r="C23" s="207"/>
      <c r="D23" s="208"/>
      <c r="E23" s="207">
        <v>37.5</v>
      </c>
      <c r="F23" s="180"/>
      <c r="G23" s="208"/>
      <c r="H23" s="208">
        <v>37.5</v>
      </c>
      <c r="I23" s="208"/>
      <c r="J23" s="208"/>
      <c r="K23" s="208">
        <v>37.5</v>
      </c>
      <c r="L23" s="208"/>
      <c r="M23" s="208"/>
      <c r="N23" s="208">
        <v>37.5</v>
      </c>
      <c r="O23" s="271"/>
      <c r="P23" s="212">
        <f t="shared" si="0"/>
        <v>75</v>
      </c>
      <c r="Q23" s="214">
        <f t="shared" si="1"/>
        <v>37.5</v>
      </c>
      <c r="R23" s="178">
        <f aca="true" t="shared" si="3" ref="R23:R32">P23+Q23</f>
        <v>112.5</v>
      </c>
      <c r="S23" s="249">
        <v>200</v>
      </c>
      <c r="T23" s="265">
        <v>200</v>
      </c>
      <c r="U23" s="233" t="s">
        <v>130</v>
      </c>
      <c r="V23">
        <v>121.8</v>
      </c>
      <c r="W23" t="s">
        <v>365</v>
      </c>
      <c r="X23" s="63"/>
      <c r="Y23" s="64"/>
      <c r="Z23" s="25"/>
      <c r="AA23" s="6"/>
      <c r="AE23" s="67"/>
    </row>
    <row r="24" spans="1:31" ht="15.75">
      <c r="A24" s="70">
        <v>1700</v>
      </c>
      <c r="B24" s="233" t="s">
        <v>251</v>
      </c>
      <c r="C24" s="207">
        <v>143.42</v>
      </c>
      <c r="D24" s="207">
        <v>143.42</v>
      </c>
      <c r="E24" s="207">
        <v>143.42</v>
      </c>
      <c r="F24" s="207">
        <v>143.42</v>
      </c>
      <c r="G24" s="207">
        <v>143.42</v>
      </c>
      <c r="H24" s="207">
        <v>143.42</v>
      </c>
      <c r="I24" s="207">
        <v>143.42</v>
      </c>
      <c r="J24" s="207">
        <v>143.42</v>
      </c>
      <c r="K24" s="207">
        <v>143.42</v>
      </c>
      <c r="L24" s="207">
        <v>143.42</v>
      </c>
      <c r="M24" s="207">
        <v>143.42</v>
      </c>
      <c r="N24" s="207">
        <v>143.42</v>
      </c>
      <c r="O24" s="271"/>
      <c r="P24" s="212">
        <f t="shared" si="0"/>
        <v>1147.36</v>
      </c>
      <c r="Q24" s="214">
        <f t="shared" si="1"/>
        <v>286.84</v>
      </c>
      <c r="R24" s="178">
        <f t="shared" si="3"/>
        <v>1434.1999999999998</v>
      </c>
      <c r="S24" s="249">
        <v>1700</v>
      </c>
      <c r="T24" s="265">
        <v>1750</v>
      </c>
      <c r="U24" s="233" t="s">
        <v>251</v>
      </c>
      <c r="V24">
        <v>265</v>
      </c>
      <c r="W24" t="s">
        <v>366</v>
      </c>
      <c r="X24" s="63"/>
      <c r="Y24" s="63"/>
      <c r="Z24" s="25"/>
      <c r="AA24" s="6"/>
      <c r="AE24" s="67"/>
    </row>
    <row r="25" spans="1:31" ht="15.75">
      <c r="A25" s="70">
        <v>1300</v>
      </c>
      <c r="B25" s="233" t="s">
        <v>252</v>
      </c>
      <c r="C25" s="207"/>
      <c r="D25" s="207"/>
      <c r="E25" s="207">
        <v>629.42</v>
      </c>
      <c r="F25" s="179"/>
      <c r="G25" s="207"/>
      <c r="H25" s="207">
        <v>2518.22</v>
      </c>
      <c r="I25" s="207"/>
      <c r="J25" s="207"/>
      <c r="K25" s="179"/>
      <c r="L25" s="207"/>
      <c r="M25" s="207"/>
      <c r="N25" s="207"/>
      <c r="O25" s="271"/>
      <c r="P25" s="212">
        <f t="shared" si="0"/>
        <v>3147.64</v>
      </c>
      <c r="Q25" s="214">
        <f t="shared" si="1"/>
        <v>0</v>
      </c>
      <c r="R25" s="178">
        <f t="shared" si="3"/>
        <v>3147.64</v>
      </c>
      <c r="S25" s="249">
        <v>1300</v>
      </c>
      <c r="T25" s="265">
        <v>0</v>
      </c>
      <c r="U25" s="233" t="s">
        <v>252</v>
      </c>
      <c r="V25">
        <v>34</v>
      </c>
      <c r="W25" s="6" t="s">
        <v>367</v>
      </c>
      <c r="X25" s="63"/>
      <c r="Y25" s="63"/>
      <c r="Z25" s="25"/>
      <c r="AA25" s="6"/>
      <c r="AE25" s="67"/>
    </row>
    <row r="26" spans="1:31" ht="15.75">
      <c r="A26" s="70">
        <v>150</v>
      </c>
      <c r="B26" s="233" t="s">
        <v>73</v>
      </c>
      <c r="C26" s="207"/>
      <c r="D26" s="208"/>
      <c r="E26" s="208"/>
      <c r="F26" s="180"/>
      <c r="G26" s="208"/>
      <c r="H26" s="208"/>
      <c r="I26" s="208">
        <v>100</v>
      </c>
      <c r="J26" s="208"/>
      <c r="K26" s="180"/>
      <c r="L26" s="208"/>
      <c r="M26" s="208"/>
      <c r="N26" s="208"/>
      <c r="O26" s="271"/>
      <c r="P26" s="212">
        <f t="shared" si="0"/>
        <v>100</v>
      </c>
      <c r="Q26" s="214">
        <f t="shared" si="1"/>
        <v>0</v>
      </c>
      <c r="R26" s="178">
        <f t="shared" si="3"/>
        <v>100</v>
      </c>
      <c r="S26" s="249">
        <v>100</v>
      </c>
      <c r="T26" s="265">
        <v>100</v>
      </c>
      <c r="U26" s="233" t="s">
        <v>73</v>
      </c>
      <c r="V26">
        <v>45</v>
      </c>
      <c r="W26" s="6" t="s">
        <v>368</v>
      </c>
      <c r="X26" s="63"/>
      <c r="Y26" s="64"/>
      <c r="Z26" s="25"/>
      <c r="AA26" s="6"/>
      <c r="AE26" s="67"/>
    </row>
    <row r="27" spans="1:31" ht="15.75">
      <c r="A27" s="70">
        <v>5600</v>
      </c>
      <c r="B27" s="233" t="s">
        <v>132</v>
      </c>
      <c r="C27" s="207">
        <v>475.56</v>
      </c>
      <c r="D27" s="207">
        <v>475.56</v>
      </c>
      <c r="E27" s="207">
        <v>475.56</v>
      </c>
      <c r="F27" s="207">
        <v>607.66</v>
      </c>
      <c r="G27" s="207">
        <v>475.56</v>
      </c>
      <c r="H27" s="207">
        <v>475.56</v>
      </c>
      <c r="I27" s="207">
        <v>475.56</v>
      </c>
      <c r="J27" s="207">
        <v>475.56</v>
      </c>
      <c r="K27" s="207">
        <v>475.56</v>
      </c>
      <c r="L27" s="207">
        <v>475.56</v>
      </c>
      <c r="M27" s="207">
        <v>475.56</v>
      </c>
      <c r="N27" s="207">
        <v>574.92</v>
      </c>
      <c r="O27" s="271"/>
      <c r="P27" s="212">
        <f t="shared" si="0"/>
        <v>3936.58</v>
      </c>
      <c r="Q27" s="214">
        <f t="shared" si="1"/>
        <v>1050.48</v>
      </c>
      <c r="R27" s="178">
        <f t="shared" si="3"/>
        <v>4987.0599999999995</v>
      </c>
      <c r="S27" s="249">
        <v>6000</v>
      </c>
      <c r="T27" s="265">
        <v>6250</v>
      </c>
      <c r="U27" s="233" t="s">
        <v>132</v>
      </c>
      <c r="V27">
        <v>18</v>
      </c>
      <c r="W27" t="s">
        <v>369</v>
      </c>
      <c r="X27" s="63"/>
      <c r="Y27" s="58"/>
      <c r="Z27" s="25"/>
      <c r="AA27" s="6"/>
      <c r="AE27" s="67"/>
    </row>
    <row r="28" spans="1:31" ht="15.75">
      <c r="A28" s="70">
        <v>600</v>
      </c>
      <c r="B28" s="233" t="s">
        <v>134</v>
      </c>
      <c r="C28" s="207">
        <f>44.1+33.75</f>
        <v>77.85</v>
      </c>
      <c r="D28" s="208">
        <v>42.68</v>
      </c>
      <c r="E28" s="207">
        <v>77.85</v>
      </c>
      <c r="F28" s="208">
        <v>42.68</v>
      </c>
      <c r="G28" s="208">
        <v>44.1</v>
      </c>
      <c r="H28" s="208">
        <f>44.1+33.75</f>
        <v>77.85</v>
      </c>
      <c r="I28" s="208">
        <f>49.05</f>
        <v>49.05</v>
      </c>
      <c r="J28" s="208">
        <v>50.69</v>
      </c>
      <c r="K28" s="208">
        <v>49.05</v>
      </c>
      <c r="L28" s="208">
        <f>33.75+50.69</f>
        <v>84.44</v>
      </c>
      <c r="M28" s="208"/>
      <c r="N28" s="208"/>
      <c r="O28" s="271"/>
      <c r="P28" s="212">
        <f t="shared" si="0"/>
        <v>462.75</v>
      </c>
      <c r="Q28" s="214">
        <f t="shared" si="1"/>
        <v>0</v>
      </c>
      <c r="R28" s="178">
        <f t="shared" si="3"/>
        <v>462.75</v>
      </c>
      <c r="S28" s="249">
        <v>700</v>
      </c>
      <c r="T28" s="265">
        <v>800</v>
      </c>
      <c r="U28" s="233" t="s">
        <v>134</v>
      </c>
      <c r="V28">
        <v>256.8</v>
      </c>
      <c r="W28" s="6" t="s">
        <v>370</v>
      </c>
      <c r="X28" s="63"/>
      <c r="Y28" s="64"/>
      <c r="Z28" s="25"/>
      <c r="AA28" s="6"/>
      <c r="AE28" s="67"/>
    </row>
    <row r="29" spans="1:31" ht="15.75">
      <c r="A29" s="70">
        <v>400</v>
      </c>
      <c r="B29" s="233" t="s">
        <v>135</v>
      </c>
      <c r="C29" s="207"/>
      <c r="D29" s="208"/>
      <c r="E29" s="208"/>
      <c r="F29" s="180"/>
      <c r="G29" s="208"/>
      <c r="H29" s="208"/>
      <c r="I29" s="208">
        <v>45</v>
      </c>
      <c r="J29" s="208">
        <v>50</v>
      </c>
      <c r="K29" s="180"/>
      <c r="L29" s="208"/>
      <c r="M29" s="208"/>
      <c r="N29" s="208"/>
      <c r="O29" s="271"/>
      <c r="P29" s="212">
        <f t="shared" si="0"/>
        <v>95</v>
      </c>
      <c r="Q29" s="214">
        <f t="shared" si="1"/>
        <v>0</v>
      </c>
      <c r="R29" s="178">
        <f t="shared" si="3"/>
        <v>95</v>
      </c>
      <c r="S29" s="249">
        <v>0</v>
      </c>
      <c r="T29" s="265">
        <v>100</v>
      </c>
      <c r="U29" s="233" t="s">
        <v>135</v>
      </c>
      <c r="V29">
        <f>SUM(V18:V28)</f>
        <v>1775.26</v>
      </c>
      <c r="W29" s="65"/>
      <c r="X29" s="63"/>
      <c r="Y29" s="68"/>
      <c r="Z29" s="25"/>
      <c r="AA29" s="6"/>
      <c r="AE29" s="67"/>
    </row>
    <row r="30" spans="1:31" ht="15.75">
      <c r="A30" s="70">
        <v>100</v>
      </c>
      <c r="B30" s="233" t="s">
        <v>136</v>
      </c>
      <c r="C30" s="207"/>
      <c r="D30" s="208"/>
      <c r="E30" s="180"/>
      <c r="F30" s="180"/>
      <c r="G30" s="208"/>
      <c r="H30" s="208"/>
      <c r="I30" s="208"/>
      <c r="J30" s="208"/>
      <c r="K30" s="180"/>
      <c r="L30" s="180"/>
      <c r="M30" s="208"/>
      <c r="N30" s="208"/>
      <c r="O30" s="271"/>
      <c r="P30" s="212">
        <f t="shared" si="0"/>
        <v>0</v>
      </c>
      <c r="Q30" s="214">
        <f t="shared" si="1"/>
        <v>0</v>
      </c>
      <c r="R30" s="178">
        <f t="shared" si="3"/>
        <v>0</v>
      </c>
      <c r="S30" s="249">
        <v>0</v>
      </c>
      <c r="T30" s="265"/>
      <c r="U30" s="233" t="s">
        <v>136</v>
      </c>
      <c r="W30" s="65"/>
      <c r="X30" s="63"/>
      <c r="Y30" s="69"/>
      <c r="Z30" s="25"/>
      <c r="AA30" s="6"/>
      <c r="AE30" s="67"/>
    </row>
    <row r="31" spans="1:31" ht="15.75">
      <c r="A31" s="261"/>
      <c r="B31" s="233"/>
      <c r="C31" s="207"/>
      <c r="D31" s="208"/>
      <c r="E31" s="180"/>
      <c r="F31" s="180"/>
      <c r="G31" s="208"/>
      <c r="H31" s="208">
        <v>1690</v>
      </c>
      <c r="I31" s="208"/>
      <c r="J31" s="208"/>
      <c r="K31" s="180"/>
      <c r="L31" s="180"/>
      <c r="M31" s="180"/>
      <c r="N31" s="208">
        <v>1690</v>
      </c>
      <c r="O31" s="271"/>
      <c r="P31" s="212">
        <f t="shared" si="0"/>
        <v>1690</v>
      </c>
      <c r="Q31" s="214">
        <f t="shared" si="1"/>
        <v>1690</v>
      </c>
      <c r="R31" s="178">
        <f t="shared" si="3"/>
        <v>3380</v>
      </c>
      <c r="S31" s="249">
        <v>0</v>
      </c>
      <c r="T31" s="265">
        <v>1000</v>
      </c>
      <c r="U31" s="233" t="s">
        <v>2</v>
      </c>
      <c r="W31" s="65"/>
      <c r="X31" s="63"/>
      <c r="Y31" s="69"/>
      <c r="Z31" s="25"/>
      <c r="AA31" s="6"/>
      <c r="AE31" s="67"/>
    </row>
    <row r="32" spans="1:31" ht="15.75">
      <c r="A32" s="192">
        <v>3500</v>
      </c>
      <c r="B32" s="247" t="s">
        <v>254</v>
      </c>
      <c r="C32" s="207"/>
      <c r="D32" s="180"/>
      <c r="E32" s="180"/>
      <c r="F32" s="180"/>
      <c r="G32" s="208"/>
      <c r="H32" s="180"/>
      <c r="I32" s="208">
        <v>3492</v>
      </c>
      <c r="J32" s="180"/>
      <c r="K32" s="180"/>
      <c r="L32" s="180"/>
      <c r="M32" s="180"/>
      <c r="N32" s="180"/>
      <c r="O32" s="271"/>
      <c r="P32" s="212">
        <f t="shared" si="0"/>
        <v>3492</v>
      </c>
      <c r="Q32" s="214">
        <f t="shared" si="1"/>
        <v>0</v>
      </c>
      <c r="R32" s="178">
        <f t="shared" si="3"/>
        <v>3492</v>
      </c>
      <c r="S32" s="249">
        <v>600</v>
      </c>
      <c r="T32" s="265"/>
      <c r="U32" s="247" t="s">
        <v>254</v>
      </c>
      <c r="W32" s="65"/>
      <c r="X32" s="63"/>
      <c r="Y32" s="63"/>
      <c r="Z32" s="25"/>
      <c r="AA32" s="6"/>
      <c r="AE32" s="67"/>
    </row>
    <row r="33" spans="1:27" ht="15.75">
      <c r="A33" s="5"/>
      <c r="C33" s="111">
        <f aca="true" t="shared" si="4" ref="C33:M33">SUM(C4:C32)</f>
        <v>1270.24</v>
      </c>
      <c r="D33" s="111">
        <f t="shared" si="4"/>
        <v>1686.14</v>
      </c>
      <c r="E33" s="111">
        <f t="shared" si="4"/>
        <v>1596.33</v>
      </c>
      <c r="F33" s="111">
        <f t="shared" si="4"/>
        <v>2099.71</v>
      </c>
      <c r="G33" s="111">
        <f t="shared" si="4"/>
        <v>877.66</v>
      </c>
      <c r="H33" s="111">
        <f t="shared" si="4"/>
        <v>5453.129999999999</v>
      </c>
      <c r="I33" s="111">
        <f t="shared" si="4"/>
        <v>4916.8</v>
      </c>
      <c r="J33" s="111">
        <f t="shared" si="4"/>
        <v>1484.25</v>
      </c>
      <c r="K33" s="111">
        <f t="shared" si="4"/>
        <v>1673.41</v>
      </c>
      <c r="L33" s="111">
        <f t="shared" si="4"/>
        <v>1791.15</v>
      </c>
      <c r="M33" s="111">
        <f t="shared" si="4"/>
        <v>868.56</v>
      </c>
      <c r="N33" s="111">
        <f>SUM(N4:N32)</f>
        <v>6976.25</v>
      </c>
      <c r="O33" s="111"/>
      <c r="R33" s="5"/>
      <c r="S33" s="245"/>
      <c r="T33" s="245"/>
      <c r="U33"/>
      <c r="W33" s="6"/>
      <c r="X33" s="6"/>
      <c r="Y33" s="9"/>
      <c r="Z33" s="6"/>
      <c r="AA33" s="6"/>
    </row>
    <row r="34" spans="1:27" ht="15.75">
      <c r="A34" s="186">
        <f>SUM(A4:A32)</f>
        <v>22920</v>
      </c>
      <c r="B34" s="59"/>
      <c r="C34" s="111">
        <f>C33</f>
        <v>1270.24</v>
      </c>
      <c r="D34" s="5">
        <f>D33+C34</f>
        <v>2956.38</v>
      </c>
      <c r="E34" s="5">
        <f aca="true" t="shared" si="5" ref="E34:J34">E33+D36</f>
        <v>4738.32</v>
      </c>
      <c r="F34" s="5">
        <f t="shared" si="5"/>
        <v>6926.09</v>
      </c>
      <c r="G34" s="5">
        <f t="shared" si="5"/>
        <v>8013.8</v>
      </c>
      <c r="H34" s="5">
        <f t="shared" si="5"/>
        <v>13540.74</v>
      </c>
      <c r="I34" s="5">
        <f>I33+H36</f>
        <v>18585.6</v>
      </c>
      <c r="J34" s="5">
        <f t="shared" si="5"/>
        <v>20930.739999999998</v>
      </c>
      <c r="K34" s="5">
        <f>K33+J36</f>
        <v>22798.28</v>
      </c>
      <c r="L34" s="5">
        <f>L33+K36</f>
        <v>24691.28</v>
      </c>
      <c r="M34" s="5">
        <f>M33+L36</f>
        <v>25811.12</v>
      </c>
      <c r="N34" s="5">
        <f>N33+M36</f>
        <v>32858.97</v>
      </c>
      <c r="O34" s="5">
        <f>SUM(O4:O33)</f>
        <v>0</v>
      </c>
      <c r="P34" s="212">
        <f>SUM(P3:P33)</f>
        <v>19384.26</v>
      </c>
      <c r="Q34" s="111">
        <f>SUM(Q4:Q32)</f>
        <v>7844.8099999999995</v>
      </c>
      <c r="R34" s="178">
        <f>SUM(R4:R33)</f>
        <v>23649.07</v>
      </c>
      <c r="S34" s="249">
        <f>SUM(S4:S32)</f>
        <v>18870</v>
      </c>
      <c r="T34" s="265">
        <f>SUM(T4:T33)</f>
        <v>18130</v>
      </c>
      <c r="U34" s="56"/>
      <c r="W34" s="6"/>
      <c r="X34" s="6"/>
      <c r="Y34" s="9"/>
      <c r="Z34" s="6"/>
      <c r="AA34" s="6"/>
    </row>
    <row r="35" spans="1:27" s="1" customFormat="1" ht="15">
      <c r="A35" s="187"/>
      <c r="C35" s="1">
        <v>80.56</v>
      </c>
      <c r="D35" s="15">
        <v>105.05</v>
      </c>
      <c r="E35" s="8">
        <v>88.06</v>
      </c>
      <c r="F35" s="15">
        <v>210.05</v>
      </c>
      <c r="G35" s="177">
        <v>73.81</v>
      </c>
      <c r="H35" s="177">
        <v>128.06</v>
      </c>
      <c r="I35" s="177">
        <v>860.89</v>
      </c>
      <c r="J35" s="177">
        <v>194.13</v>
      </c>
      <c r="K35" s="177">
        <v>101.85</v>
      </c>
      <c r="L35" s="177">
        <f>248.75+2.53</f>
        <v>251.28</v>
      </c>
      <c r="M35" s="177">
        <v>71.6</v>
      </c>
      <c r="N35" s="177">
        <v>916.07</v>
      </c>
      <c r="O35" s="177"/>
      <c r="P35" s="177">
        <v>1740.61</v>
      </c>
      <c r="Q35" s="177"/>
      <c r="U35" s="176"/>
      <c r="V35" s="7"/>
      <c r="W35" s="7"/>
      <c r="Y35" s="25"/>
      <c r="AA35" s="7"/>
    </row>
    <row r="36" spans="1:28" ht="26.25">
      <c r="A36" s="113"/>
      <c r="B36" s="112" t="s">
        <v>152</v>
      </c>
      <c r="C36" s="114">
        <f>SUM(C34:C35)</f>
        <v>1350.8</v>
      </c>
      <c r="D36" s="114">
        <f>D33+D35+C36</f>
        <v>3141.99</v>
      </c>
      <c r="E36" s="115">
        <f aca="true" t="shared" si="6" ref="E36:J36">SUM(E34:E35)</f>
        <v>4826.38</v>
      </c>
      <c r="F36" s="115">
        <f t="shared" si="6"/>
        <v>7136.14</v>
      </c>
      <c r="G36" s="173">
        <f t="shared" si="6"/>
        <v>8087.610000000001</v>
      </c>
      <c r="H36" s="173">
        <f t="shared" si="6"/>
        <v>13668.8</v>
      </c>
      <c r="I36" s="173">
        <f t="shared" si="6"/>
        <v>19446.489999999998</v>
      </c>
      <c r="J36" s="173">
        <f t="shared" si="6"/>
        <v>21124.87</v>
      </c>
      <c r="K36" s="173">
        <f>SUM(K34:K35)</f>
        <v>22900.129999999997</v>
      </c>
      <c r="L36" s="173">
        <f>SUM(L34:L35)</f>
        <v>24942.559999999998</v>
      </c>
      <c r="M36" s="174">
        <f>M34+M35</f>
        <v>25882.719999999998</v>
      </c>
      <c r="N36" s="173">
        <f>SUM(N34:N35)</f>
        <v>33775.04</v>
      </c>
      <c r="O36" s="173"/>
      <c r="P36" s="173">
        <f>SUM(P34:P35)</f>
        <v>21124.87</v>
      </c>
      <c r="Q36" s="173">
        <f>SUM(Q34:Q35)</f>
        <v>7844.8099999999995</v>
      </c>
      <c r="R36" s="118">
        <v>429.6</v>
      </c>
      <c r="S36" s="4"/>
      <c r="T36" s="4"/>
      <c r="U36" s="183"/>
      <c r="V36" s="115"/>
      <c r="W36" s="116"/>
      <c r="X36" s="116"/>
      <c r="Y36" s="117"/>
      <c r="Z36" s="116"/>
      <c r="AA36" s="118"/>
      <c r="AB36" s="118"/>
    </row>
    <row r="37" spans="4:18" ht="12.75">
      <c r="D37" s="6"/>
      <c r="E37" s="6"/>
      <c r="G37" s="175"/>
      <c r="H37" s="175"/>
      <c r="I37" s="175"/>
      <c r="J37" s="175"/>
      <c r="K37" s="175"/>
      <c r="L37" s="176"/>
      <c r="M37" s="175"/>
      <c r="N37" s="177"/>
      <c r="O37" s="177"/>
      <c r="P37" s="177" t="s">
        <v>344</v>
      </c>
      <c r="Q37" s="177"/>
      <c r="R37" s="4">
        <v>68.2</v>
      </c>
    </row>
    <row r="38" spans="6:19" ht="12.75">
      <c r="F38" s="6"/>
      <c r="G38" s="1" t="s">
        <v>314</v>
      </c>
      <c r="H38" s="5"/>
      <c r="I38" s="5"/>
      <c r="J38" s="7"/>
      <c r="K38" s="175"/>
      <c r="L38" s="175"/>
      <c r="M38" s="176"/>
      <c r="N38" s="172"/>
      <c r="O38" s="172"/>
      <c r="P38" s="172"/>
      <c r="Q38" s="172"/>
      <c r="R38" s="5">
        <v>407.36</v>
      </c>
      <c r="S38" s="182" t="s">
        <v>124</v>
      </c>
    </row>
    <row r="39" spans="3:18" ht="12.75">
      <c r="C39" s="6"/>
      <c r="E39" s="209"/>
      <c r="F39" s="6"/>
      <c r="G39" s="172"/>
      <c r="H39" s="5"/>
      <c r="I39" s="5"/>
      <c r="J39" s="7"/>
      <c r="K39" s="175"/>
      <c r="L39" s="176"/>
      <c r="M39" s="176"/>
      <c r="N39" s="177"/>
      <c r="O39" s="177"/>
      <c r="P39" s="177"/>
      <c r="Q39" s="177"/>
      <c r="R39" s="5">
        <v>53.22</v>
      </c>
    </row>
    <row r="40" spans="5:18" ht="14.25">
      <c r="E40" s="210"/>
      <c r="H40" s="5"/>
      <c r="I40" s="5"/>
      <c r="J40" s="7"/>
      <c r="K40" s="6"/>
      <c r="L40" s="1"/>
      <c r="P40" s="7"/>
      <c r="R40" s="4">
        <v>35</v>
      </c>
    </row>
    <row r="41" spans="2:12" ht="12.75">
      <c r="B41" s="175"/>
      <c r="E41" s="209"/>
      <c r="H41" s="5"/>
      <c r="I41" s="5"/>
      <c r="J41" s="7"/>
      <c r="K41" s="6"/>
      <c r="L41" s="6"/>
    </row>
    <row r="42" spans="5:16" ht="12.75">
      <c r="E42" s="209"/>
      <c r="H42" s="5"/>
      <c r="I42" s="5"/>
      <c r="J42" s="7"/>
      <c r="P42" s="7"/>
    </row>
    <row r="43" spans="5:10" ht="12.75">
      <c r="E43" s="209"/>
      <c r="H43" s="5"/>
      <c r="I43" s="5"/>
      <c r="J43" s="7"/>
    </row>
    <row r="44" spans="5:16" ht="12.75">
      <c r="E44" s="209"/>
      <c r="H44" s="5"/>
      <c r="I44" s="5"/>
      <c r="J44" s="7"/>
      <c r="P44" s="7"/>
    </row>
    <row r="45" spans="5:10" ht="12.75">
      <c r="E45" s="209"/>
      <c r="H45" s="5"/>
      <c r="I45" s="5"/>
      <c r="J45" s="7"/>
    </row>
    <row r="46" spans="5:10" ht="12.75">
      <c r="E46" s="209"/>
      <c r="H46" s="5"/>
      <c r="I46" s="5"/>
      <c r="J46" s="7"/>
    </row>
    <row r="47" spans="4:10" ht="12.75">
      <c r="D47" s="209"/>
      <c r="H47" s="5"/>
      <c r="I47" s="5"/>
      <c r="J47" s="7"/>
    </row>
    <row r="48" spans="8:10" ht="12.75">
      <c r="H48" s="5"/>
      <c r="I48" s="5"/>
      <c r="J48" s="7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51"/>
  <sheetViews>
    <sheetView zoomScale="80" zoomScaleNormal="80" zoomScalePageLayoutView="0" workbookViewId="0" topLeftCell="D32">
      <selection activeCell="I54" sqref="I54"/>
    </sheetView>
  </sheetViews>
  <sheetFormatPr defaultColWidth="9.140625" defaultRowHeight="12.75"/>
  <cols>
    <col min="1" max="1" width="3.421875" style="0" customWidth="1"/>
    <col min="3" max="3" width="44.28125" style="0" customWidth="1"/>
    <col min="5" max="5" width="15.8515625" style="0" customWidth="1"/>
    <col min="6" max="6" width="43.57421875" style="11" customWidth="1"/>
    <col min="7" max="7" width="15.00390625" style="138" customWidth="1"/>
    <col min="8" max="8" width="10.57421875" style="0" bestFit="1" customWidth="1"/>
    <col min="9" max="9" width="21.28125" style="38" customWidth="1"/>
    <col min="10" max="10" width="10.7109375" style="54" customWidth="1"/>
    <col min="11" max="11" width="8.8515625" style="24" customWidth="1"/>
    <col min="12" max="15" width="8.8515625" style="194" customWidth="1"/>
    <col min="16" max="16" width="37.8515625" style="194" customWidth="1"/>
    <col min="17" max="19" width="8.8515625" style="194" customWidth="1"/>
  </cols>
  <sheetData>
    <row r="1" ht="30">
      <c r="B1" s="130" t="s">
        <v>190</v>
      </c>
    </row>
    <row r="3" spans="1:10" ht="15">
      <c r="A3" s="25" t="s">
        <v>124</v>
      </c>
      <c r="B3" s="19" t="s">
        <v>377</v>
      </c>
      <c r="C3" s="25"/>
      <c r="D3" s="25"/>
      <c r="E3" s="25"/>
      <c r="F3" s="127"/>
      <c r="I3" s="53"/>
      <c r="J3" s="152"/>
    </row>
    <row r="4" spans="1:10" ht="15">
      <c r="A4" s="25"/>
      <c r="B4" s="1"/>
      <c r="F4" s="127"/>
      <c r="I4" s="53"/>
      <c r="J4" s="152"/>
    </row>
    <row r="5" spans="1:20" ht="17.25">
      <c r="A5" s="25"/>
      <c r="B5" s="119" t="s">
        <v>155</v>
      </c>
      <c r="C5" s="8"/>
      <c r="D5" s="254" t="s">
        <v>273</v>
      </c>
      <c r="E5" s="8"/>
      <c r="F5" s="15" t="s">
        <v>393</v>
      </c>
      <c r="I5" s="140"/>
      <c r="J5" s="153"/>
      <c r="K5" s="146"/>
      <c r="L5" s="195"/>
      <c r="M5" s="195"/>
      <c r="N5" s="195"/>
      <c r="O5" s="195"/>
      <c r="P5" s="195"/>
      <c r="Q5" s="195"/>
      <c r="R5" s="195"/>
      <c r="S5" s="195"/>
      <c r="T5" s="8"/>
    </row>
    <row r="6" spans="1:20" ht="17.25">
      <c r="A6" s="25"/>
      <c r="B6" s="119"/>
      <c r="C6" s="8"/>
      <c r="D6" s="8"/>
      <c r="E6" s="8"/>
      <c r="F6" s="157"/>
      <c r="I6" s="140"/>
      <c r="J6" s="153"/>
      <c r="K6" s="146"/>
      <c r="L6" s="195"/>
      <c r="M6" s="195"/>
      <c r="N6" s="195"/>
      <c r="O6" s="195"/>
      <c r="P6" s="195"/>
      <c r="Q6" s="195"/>
      <c r="R6" s="195"/>
      <c r="S6" s="195"/>
      <c r="T6" s="8"/>
    </row>
    <row r="7" spans="1:20" ht="15">
      <c r="A7" s="25"/>
      <c r="B7" s="8"/>
      <c r="C7" s="8"/>
      <c r="D7" s="149" t="s">
        <v>219</v>
      </c>
      <c r="E7" s="8"/>
      <c r="F7" s="107"/>
      <c r="G7" s="159" t="s">
        <v>273</v>
      </c>
      <c r="I7" s="106"/>
      <c r="J7" s="147"/>
      <c r="K7" s="146"/>
      <c r="L7" s="195"/>
      <c r="M7" s="195"/>
      <c r="N7" s="195"/>
      <c r="O7" s="195"/>
      <c r="P7" s="195" t="s">
        <v>124</v>
      </c>
      <c r="Q7" s="195"/>
      <c r="R7" s="195"/>
      <c r="S7" s="195"/>
      <c r="T7" s="8"/>
    </row>
    <row r="8" spans="1:20" s="143" customFormat="1" ht="15">
      <c r="A8" s="139"/>
      <c r="B8" s="139" t="s">
        <v>37</v>
      </c>
      <c r="C8" s="139"/>
      <c r="D8" s="149" t="s">
        <v>220</v>
      </c>
      <c r="E8" s="155"/>
      <c r="F8" s="155" t="s">
        <v>203</v>
      </c>
      <c r="G8" s="156" t="s">
        <v>218</v>
      </c>
      <c r="I8" s="155" t="s">
        <v>92</v>
      </c>
      <c r="J8" s="154" t="s">
        <v>91</v>
      </c>
      <c r="K8" s="149"/>
      <c r="L8" s="196"/>
      <c r="M8" s="196"/>
      <c r="N8" s="196" t="s">
        <v>260</v>
      </c>
      <c r="O8" s="196"/>
      <c r="P8" s="196"/>
      <c r="Q8" s="196"/>
      <c r="R8" s="196"/>
      <c r="S8" s="196"/>
      <c r="T8" s="145"/>
    </row>
    <row r="9" spans="1:20" s="143" customFormat="1" ht="15">
      <c r="A9" s="139"/>
      <c r="B9" s="139"/>
      <c r="C9" s="139"/>
      <c r="D9" s="139"/>
      <c r="E9" s="139"/>
      <c r="F9" s="155"/>
      <c r="G9" s="324"/>
      <c r="J9" s="23"/>
      <c r="K9" s="149"/>
      <c r="L9" s="196"/>
      <c r="M9" s="196"/>
      <c r="N9" s="196"/>
      <c r="O9" s="196"/>
      <c r="P9" s="196"/>
      <c r="Q9" s="196"/>
      <c r="R9" s="196"/>
      <c r="S9" s="196"/>
      <c r="T9" s="145"/>
    </row>
    <row r="10" spans="1:20" s="1" customFormat="1" ht="15">
      <c r="A10" s="8"/>
      <c r="B10" s="8" t="s">
        <v>267</v>
      </c>
      <c r="C10" s="8"/>
      <c r="D10" s="8" t="s">
        <v>38</v>
      </c>
      <c r="E10" s="8"/>
      <c r="F10" s="158"/>
      <c r="G10" s="138">
        <v>1</v>
      </c>
      <c r="H10" s="1" t="s">
        <v>124</v>
      </c>
      <c r="I10" s="215" t="s">
        <v>268</v>
      </c>
      <c r="J10" s="8" t="s">
        <v>95</v>
      </c>
      <c r="K10" s="146"/>
      <c r="L10" s="195"/>
      <c r="M10" s="195"/>
      <c r="N10" s="195"/>
      <c r="O10" s="195"/>
      <c r="P10" s="195"/>
      <c r="Q10" s="195"/>
      <c r="R10" s="195"/>
      <c r="S10" s="195"/>
      <c r="T10" s="8"/>
    </row>
    <row r="11" spans="1:20" ht="15">
      <c r="A11" s="25"/>
      <c r="B11" s="8" t="s">
        <v>156</v>
      </c>
      <c r="C11" s="8"/>
      <c r="D11" s="8" t="s">
        <v>39</v>
      </c>
      <c r="E11" s="8"/>
      <c r="F11" s="107" t="s">
        <v>180</v>
      </c>
      <c r="G11" s="138">
        <v>6683.04</v>
      </c>
      <c r="H11" s="8"/>
      <c r="I11" s="216" t="s">
        <v>216</v>
      </c>
      <c r="J11" s="193">
        <v>6000</v>
      </c>
      <c r="K11" s="146"/>
      <c r="L11" s="197" t="s">
        <v>157</v>
      </c>
      <c r="M11" s="197"/>
      <c r="N11" s="197"/>
      <c r="O11" s="197"/>
      <c r="P11" s="195"/>
      <c r="Q11" s="195"/>
      <c r="R11" s="195"/>
      <c r="S11" s="195"/>
      <c r="T11" s="8"/>
    </row>
    <row r="12" spans="1:20" ht="15">
      <c r="A12" s="25"/>
      <c r="B12" s="8" t="s">
        <v>5</v>
      </c>
      <c r="C12" s="8"/>
      <c r="D12" s="8" t="s">
        <v>38</v>
      </c>
      <c r="E12" s="8"/>
      <c r="F12" s="107"/>
      <c r="G12" s="138">
        <v>1</v>
      </c>
      <c r="I12" s="215"/>
      <c r="J12" s="193"/>
      <c r="K12" s="146"/>
      <c r="L12" s="197"/>
      <c r="M12" s="197"/>
      <c r="N12" s="197"/>
      <c r="O12" s="197"/>
      <c r="P12" s="195"/>
      <c r="Q12" s="195"/>
      <c r="R12" s="195"/>
      <c r="S12" s="195"/>
      <c r="T12" s="8"/>
    </row>
    <row r="13" spans="1:20" ht="15">
      <c r="A13" s="25"/>
      <c r="B13" s="8" t="s">
        <v>391</v>
      </c>
      <c r="C13" s="8"/>
      <c r="D13" s="8" t="s">
        <v>39</v>
      </c>
      <c r="E13" s="8"/>
      <c r="F13" s="107" t="s">
        <v>181</v>
      </c>
      <c r="G13" s="138">
        <v>28000</v>
      </c>
      <c r="I13" s="215" t="s">
        <v>95</v>
      </c>
      <c r="J13" s="193" t="s">
        <v>95</v>
      </c>
      <c r="K13" s="146"/>
      <c r="L13" s="195" t="s">
        <v>101</v>
      </c>
      <c r="M13" s="195"/>
      <c r="N13" s="195"/>
      <c r="O13" s="195"/>
      <c r="P13" s="195"/>
      <c r="Q13" s="195"/>
      <c r="R13" s="195"/>
      <c r="S13" s="195"/>
      <c r="T13" s="8"/>
    </row>
    <row r="14" spans="1:20" ht="15">
      <c r="A14" s="19"/>
      <c r="B14" s="8" t="s">
        <v>76</v>
      </c>
      <c r="C14" s="8"/>
      <c r="D14" s="8" t="s">
        <v>39</v>
      </c>
      <c r="E14" s="8"/>
      <c r="F14" s="107" t="s">
        <v>182</v>
      </c>
      <c r="G14" s="138">
        <v>1336.608</v>
      </c>
      <c r="H14" s="8"/>
      <c r="I14" s="215" t="s">
        <v>95</v>
      </c>
      <c r="J14" s="193" t="s">
        <v>95</v>
      </c>
      <c r="K14" s="146"/>
      <c r="L14" s="198"/>
      <c r="M14" s="198"/>
      <c r="N14" s="198"/>
      <c r="O14" s="198"/>
      <c r="P14" s="198"/>
      <c r="Q14" s="198"/>
      <c r="R14" s="198"/>
      <c r="S14" s="198"/>
      <c r="T14" s="8"/>
    </row>
    <row r="15" spans="1:20" s="1" customFormat="1" ht="15">
      <c r="A15" s="25"/>
      <c r="B15" s="8" t="s">
        <v>102</v>
      </c>
      <c r="C15" s="8"/>
      <c r="D15" s="8" t="s">
        <v>259</v>
      </c>
      <c r="E15" s="8"/>
      <c r="F15" s="138" t="s">
        <v>291</v>
      </c>
      <c r="G15" s="1">
        <v>0</v>
      </c>
      <c r="H15" s="8"/>
      <c r="I15" s="215" t="s">
        <v>406</v>
      </c>
      <c r="J15" s="193">
        <v>1000</v>
      </c>
      <c r="K15" s="146"/>
      <c r="L15" s="195"/>
      <c r="M15" s="195"/>
      <c r="N15" s="195"/>
      <c r="O15" s="195"/>
      <c r="P15" s="195"/>
      <c r="Q15" s="195"/>
      <c r="R15" s="195"/>
      <c r="S15" s="195"/>
      <c r="T15" s="8"/>
    </row>
    <row r="16" spans="1:21" ht="15">
      <c r="A16" s="25"/>
      <c r="B16" s="8" t="s">
        <v>295</v>
      </c>
      <c r="C16" s="8"/>
      <c r="D16" s="8" t="s">
        <v>39</v>
      </c>
      <c r="E16" s="8"/>
      <c r="F16" s="107" t="s">
        <v>180</v>
      </c>
      <c r="G16" s="138">
        <v>1615.068</v>
      </c>
      <c r="H16" s="8"/>
      <c r="I16" s="215"/>
      <c r="J16" s="193"/>
      <c r="K16" s="146"/>
      <c r="L16" s="199" t="s">
        <v>96</v>
      </c>
      <c r="M16" s="195">
        <v>53309</v>
      </c>
      <c r="N16" s="195" t="s">
        <v>97</v>
      </c>
      <c r="O16" s="195"/>
      <c r="P16" s="195"/>
      <c r="Q16" s="195"/>
      <c r="R16" s="195"/>
      <c r="S16" s="195"/>
      <c r="U16" s="1"/>
    </row>
    <row r="17" spans="2:24" ht="15">
      <c r="B17" s="217" t="s">
        <v>158</v>
      </c>
      <c r="C17" s="217"/>
      <c r="D17" s="217" t="s">
        <v>159</v>
      </c>
      <c r="E17" s="217"/>
      <c r="F17" s="107"/>
      <c r="G17" s="325"/>
      <c r="H17" s="8"/>
      <c r="I17" s="219" t="s">
        <v>185</v>
      </c>
      <c r="J17" s="193"/>
      <c r="K17" s="146"/>
      <c r="L17" s="199" t="s">
        <v>98</v>
      </c>
      <c r="M17" s="195">
        <v>58148</v>
      </c>
      <c r="N17" s="195" t="s">
        <v>100</v>
      </c>
      <c r="O17" s="195"/>
      <c r="P17" s="195"/>
      <c r="Q17" s="195"/>
      <c r="R17" s="195"/>
      <c r="S17" s="195"/>
      <c r="U17" s="1"/>
      <c r="X17" s="120"/>
    </row>
    <row r="18" spans="2:24" ht="15">
      <c r="B18" s="217" t="s">
        <v>160</v>
      </c>
      <c r="C18" s="217"/>
      <c r="D18" s="217" t="s">
        <v>159</v>
      </c>
      <c r="E18" s="217"/>
      <c r="F18" s="107"/>
      <c r="G18" s="325"/>
      <c r="H18" s="8"/>
      <c r="I18" s="219" t="s">
        <v>186</v>
      </c>
      <c r="J18" s="193">
        <v>222.5</v>
      </c>
      <c r="K18" s="146"/>
      <c r="L18" s="195"/>
      <c r="M18" s="195">
        <v>63148</v>
      </c>
      <c r="N18" s="195" t="s">
        <v>106</v>
      </c>
      <c r="O18" s="195"/>
      <c r="P18" s="195"/>
      <c r="Q18" s="195"/>
      <c r="R18" s="195"/>
      <c r="S18" s="195"/>
      <c r="U18" s="1"/>
      <c r="X18" s="120"/>
    </row>
    <row r="19" spans="2:21" ht="15">
      <c r="B19" s="217" t="s">
        <v>302</v>
      </c>
      <c r="C19" s="217"/>
      <c r="D19" s="217" t="s">
        <v>159</v>
      </c>
      <c r="E19" s="217"/>
      <c r="F19" s="107"/>
      <c r="H19" s="218"/>
      <c r="I19" s="216" t="s">
        <v>262</v>
      </c>
      <c r="J19" s="193">
        <v>222.5</v>
      </c>
      <c r="K19" s="146"/>
      <c r="L19" s="199" t="s">
        <v>99</v>
      </c>
      <c r="M19" s="195">
        <v>63148</v>
      </c>
      <c r="N19" s="195" t="s">
        <v>100</v>
      </c>
      <c r="O19" s="195"/>
      <c r="P19" s="195"/>
      <c r="Q19" s="195"/>
      <c r="R19" s="195"/>
      <c r="S19" s="195"/>
      <c r="U19" s="1"/>
    </row>
    <row r="20" spans="2:26" ht="15">
      <c r="B20" s="217" t="s">
        <v>261</v>
      </c>
      <c r="C20" s="217"/>
      <c r="D20" s="217" t="s">
        <v>159</v>
      </c>
      <c r="E20" s="217"/>
      <c r="F20" s="107"/>
      <c r="G20" s="325"/>
      <c r="H20" s="8"/>
      <c r="I20" s="216" t="s">
        <v>270</v>
      </c>
      <c r="J20" s="146">
        <v>159</v>
      </c>
      <c r="K20" s="146"/>
      <c r="L20" s="195" t="s">
        <v>105</v>
      </c>
      <c r="M20" s="195">
        <f>M19+1085</f>
        <v>64233</v>
      </c>
      <c r="N20" s="195" t="s">
        <v>107</v>
      </c>
      <c r="O20" s="195"/>
      <c r="P20" s="195"/>
      <c r="Q20" s="195"/>
      <c r="R20" s="195"/>
      <c r="S20" s="195"/>
      <c r="T20" s="126"/>
      <c r="U20" s="126"/>
      <c r="V20" s="126"/>
      <c r="W20" s="126"/>
      <c r="X20" s="126"/>
      <c r="Y20" s="126"/>
      <c r="Z20" s="126"/>
    </row>
    <row r="21" spans="2:26" ht="15">
      <c r="B21" s="217" t="s">
        <v>257</v>
      </c>
      <c r="C21" s="217"/>
      <c r="D21" s="217" t="s">
        <v>159</v>
      </c>
      <c r="E21" s="217"/>
      <c r="F21" s="107"/>
      <c r="G21" s="325"/>
      <c r="H21" s="8"/>
      <c r="I21" s="216" t="s">
        <v>256</v>
      </c>
      <c r="J21" s="193">
        <v>133</v>
      </c>
      <c r="K21" s="146"/>
      <c r="L21" s="195" t="s">
        <v>162</v>
      </c>
      <c r="M21" s="195">
        <f>M20+445</f>
        <v>64678</v>
      </c>
      <c r="N21" s="195" t="s">
        <v>306</v>
      </c>
      <c r="O21" s="195"/>
      <c r="P21" s="195"/>
      <c r="Q21" s="200">
        <v>42736</v>
      </c>
      <c r="R21" s="195"/>
      <c r="S21" s="195"/>
      <c r="T21" s="126"/>
      <c r="U21" s="126"/>
      <c r="V21" s="126"/>
      <c r="W21" s="126"/>
      <c r="X21" s="126"/>
      <c r="Y21" s="126"/>
      <c r="Z21" s="126"/>
    </row>
    <row r="22" spans="2:26" ht="15">
      <c r="B22" s="217" t="s">
        <v>269</v>
      </c>
      <c r="C22" s="217"/>
      <c r="D22" s="217" t="s">
        <v>159</v>
      </c>
      <c r="E22" s="217"/>
      <c r="F22" s="107"/>
      <c r="G22" s="325"/>
      <c r="H22" s="8"/>
      <c r="I22" s="216" t="s">
        <v>270</v>
      </c>
      <c r="J22" s="193">
        <v>159</v>
      </c>
      <c r="K22" s="146"/>
      <c r="L22" s="195"/>
      <c r="M22" s="195">
        <f>M21+950</f>
        <v>65628</v>
      </c>
      <c r="N22" s="195" t="s">
        <v>163</v>
      </c>
      <c r="O22" s="195"/>
      <c r="P22" s="195"/>
      <c r="Q22" s="200">
        <v>42736</v>
      </c>
      <c r="R22" s="195"/>
      <c r="S22" s="195"/>
      <c r="T22" s="126"/>
      <c r="U22" s="126"/>
      <c r="V22" s="126"/>
      <c r="W22" s="126"/>
      <c r="X22" s="126"/>
      <c r="Y22" s="126"/>
      <c r="Z22" s="126"/>
    </row>
    <row r="23" spans="2:26" ht="15">
      <c r="B23" s="217" t="s">
        <v>301</v>
      </c>
      <c r="C23" s="217"/>
      <c r="D23" s="217" t="s">
        <v>159</v>
      </c>
      <c r="E23" s="217"/>
      <c r="F23" s="107"/>
      <c r="G23" s="325"/>
      <c r="H23" s="8"/>
      <c r="I23" s="216"/>
      <c r="J23" s="193"/>
      <c r="K23" s="146"/>
      <c r="L23" s="195"/>
      <c r="M23" s="195">
        <f>M22+75</f>
        <v>65703</v>
      </c>
      <c r="N23" s="195" t="s">
        <v>165</v>
      </c>
      <c r="O23" s="195"/>
      <c r="P23" s="195"/>
      <c r="Q23" s="200"/>
      <c r="R23" s="195"/>
      <c r="S23" s="195"/>
      <c r="T23" s="126"/>
      <c r="U23" s="126"/>
      <c r="V23" s="126"/>
      <c r="W23" s="126"/>
      <c r="X23" s="126"/>
      <c r="Y23" s="126"/>
      <c r="Z23" s="126"/>
    </row>
    <row r="24" spans="2:26" ht="15">
      <c r="B24" s="217" t="s">
        <v>296</v>
      </c>
      <c r="C24" s="217"/>
      <c r="D24" s="217" t="s">
        <v>159</v>
      </c>
      <c r="E24" s="217"/>
      <c r="F24" s="107"/>
      <c r="G24" s="325"/>
      <c r="H24" s="8"/>
      <c r="I24" s="216"/>
      <c r="J24" s="193"/>
      <c r="K24" s="146"/>
      <c r="L24" s="195"/>
      <c r="M24" s="195">
        <f>M23+300</f>
        <v>66003</v>
      </c>
      <c r="N24" s="195" t="s">
        <v>167</v>
      </c>
      <c r="O24" s="195"/>
      <c r="P24" s="195"/>
      <c r="Q24" s="200">
        <v>42736</v>
      </c>
      <c r="R24" s="195"/>
      <c r="S24" s="195"/>
      <c r="T24" s="126"/>
      <c r="U24" s="126"/>
      <c r="V24" s="126"/>
      <c r="W24" s="126"/>
      <c r="X24" s="126"/>
      <c r="Y24" s="126"/>
      <c r="Z24" s="126"/>
    </row>
    <row r="25" spans="2:26" ht="15">
      <c r="B25" s="217" t="s">
        <v>297</v>
      </c>
      <c r="C25" s="217"/>
      <c r="D25" s="217" t="s">
        <v>159</v>
      </c>
      <c r="E25" s="217"/>
      <c r="F25" s="107"/>
      <c r="G25" s="325"/>
      <c r="H25" s="8"/>
      <c r="I25" s="216"/>
      <c r="J25" s="193"/>
      <c r="K25" s="146"/>
      <c r="L25" s="195" t="s">
        <v>170</v>
      </c>
      <c r="M25" s="195">
        <f>M24+6000</f>
        <v>72003</v>
      </c>
      <c r="N25" s="195" t="s">
        <v>171</v>
      </c>
      <c r="O25" s="195"/>
      <c r="P25" s="195"/>
      <c r="Q25" s="200">
        <v>43040</v>
      </c>
      <c r="R25" s="195"/>
      <c r="S25" s="195"/>
      <c r="T25" s="126"/>
      <c r="U25" s="126"/>
      <c r="V25" s="126"/>
      <c r="W25" s="126"/>
      <c r="X25" s="126"/>
      <c r="Y25" s="126"/>
      <c r="Z25" s="126"/>
    </row>
    <row r="26" spans="2:26" ht="15">
      <c r="B26" s="217" t="s">
        <v>298</v>
      </c>
      <c r="C26" s="217"/>
      <c r="D26" s="217" t="s">
        <v>159</v>
      </c>
      <c r="E26" s="217"/>
      <c r="F26" s="107"/>
      <c r="G26" s="325"/>
      <c r="H26" s="8"/>
      <c r="I26" s="216"/>
      <c r="J26" s="193"/>
      <c r="K26" s="146"/>
      <c r="L26" s="195"/>
      <c r="M26" s="195">
        <f>M25+3600</f>
        <v>75603</v>
      </c>
      <c r="N26" s="195" t="s">
        <v>172</v>
      </c>
      <c r="O26" s="195"/>
      <c r="P26" s="195"/>
      <c r="Q26" s="200">
        <v>42948</v>
      </c>
      <c r="R26" s="195"/>
      <c r="S26" s="195"/>
      <c r="T26" s="126"/>
      <c r="U26" s="126"/>
      <c r="V26" s="126"/>
      <c r="W26" s="126"/>
      <c r="X26" s="126"/>
      <c r="Y26" s="126"/>
      <c r="Z26" s="126"/>
    </row>
    <row r="27" spans="2:26" ht="15">
      <c r="B27" s="217" t="s">
        <v>299</v>
      </c>
      <c r="C27" s="217"/>
      <c r="D27" s="217" t="s">
        <v>159</v>
      </c>
      <c r="E27" s="217"/>
      <c r="F27" s="107"/>
      <c r="G27" s="325"/>
      <c r="H27" s="8"/>
      <c r="I27" s="216"/>
      <c r="J27" s="193"/>
      <c r="K27" s="146"/>
      <c r="L27" s="195"/>
      <c r="M27" s="195">
        <f>M26+1350</f>
        <v>76953</v>
      </c>
      <c r="N27" s="195" t="s">
        <v>173</v>
      </c>
      <c r="O27" s="195"/>
      <c r="P27" s="195"/>
      <c r="Q27" s="200">
        <v>43070</v>
      </c>
      <c r="R27" s="195"/>
      <c r="S27" s="195"/>
      <c r="T27" s="126"/>
      <c r="U27" s="126"/>
      <c r="V27" s="126"/>
      <c r="W27" s="126"/>
      <c r="X27" s="126"/>
      <c r="Y27" s="126"/>
      <c r="Z27" s="126"/>
    </row>
    <row r="28" spans="1:26" ht="15">
      <c r="A28" s="25"/>
      <c r="B28" s="8" t="s">
        <v>161</v>
      </c>
      <c r="C28" s="8"/>
      <c r="D28" s="8" t="s">
        <v>39</v>
      </c>
      <c r="E28" s="8"/>
      <c r="F28" s="107" t="s">
        <v>180</v>
      </c>
      <c r="G28" s="138">
        <v>1062.60336</v>
      </c>
      <c r="H28" s="8"/>
      <c r="I28" s="215" t="s">
        <v>95</v>
      </c>
      <c r="J28" s="193" t="s">
        <v>95</v>
      </c>
      <c r="K28" s="146"/>
      <c r="L28" s="195"/>
      <c r="M28" s="195">
        <f>M27+625</f>
        <v>77578</v>
      </c>
      <c r="N28" s="195" t="s">
        <v>174</v>
      </c>
      <c r="O28" s="195"/>
      <c r="P28" s="195"/>
      <c r="Q28" s="200">
        <v>43070</v>
      </c>
      <c r="R28" s="195"/>
      <c r="S28" s="195"/>
      <c r="T28" s="4"/>
      <c r="U28" s="4"/>
      <c r="V28" s="4"/>
      <c r="W28" s="4"/>
      <c r="X28" s="4"/>
      <c r="Y28" s="4"/>
      <c r="Z28" s="4"/>
    </row>
    <row r="29" spans="1:20" ht="15">
      <c r="A29" s="25"/>
      <c r="B29" s="8" t="s">
        <v>183</v>
      </c>
      <c r="C29" s="8"/>
      <c r="D29" s="8" t="s">
        <v>39</v>
      </c>
      <c r="E29" s="8"/>
      <c r="F29" s="107" t="s">
        <v>183</v>
      </c>
      <c r="G29" s="138">
        <v>1921</v>
      </c>
      <c r="I29" s="215" t="s">
        <v>95</v>
      </c>
      <c r="J29" s="193" t="s">
        <v>95</v>
      </c>
      <c r="K29" s="146"/>
      <c r="L29" s="195" t="s">
        <v>114</v>
      </c>
      <c r="M29" s="195">
        <f>M28+4100</f>
        <v>81678</v>
      </c>
      <c r="N29" s="195" t="s">
        <v>230</v>
      </c>
      <c r="O29" s="195"/>
      <c r="P29" s="195"/>
      <c r="Q29" s="200">
        <v>43344</v>
      </c>
      <c r="R29" s="195"/>
      <c r="S29" s="195"/>
      <c r="T29" t="s">
        <v>240</v>
      </c>
    </row>
    <row r="30" spans="1:19" ht="15">
      <c r="A30" s="25"/>
      <c r="B30" s="8" t="s">
        <v>164</v>
      </c>
      <c r="C30" s="8"/>
      <c r="D30" s="8" t="s">
        <v>38</v>
      </c>
      <c r="E30" s="8"/>
      <c r="F30" s="107"/>
      <c r="G30" s="138">
        <v>1</v>
      </c>
      <c r="I30" s="215"/>
      <c r="J30" s="193"/>
      <c r="K30" s="146"/>
      <c r="L30" s="195"/>
      <c r="M30" s="195">
        <f>M29</f>
        <v>81678</v>
      </c>
      <c r="N30" s="195" t="s">
        <v>241</v>
      </c>
      <c r="O30" s="195"/>
      <c r="P30" s="195"/>
      <c r="Q30" s="200"/>
      <c r="R30" s="195"/>
      <c r="S30" s="195"/>
    </row>
    <row r="31" spans="1:19" ht="15">
      <c r="A31" s="25"/>
      <c r="B31" s="8" t="s">
        <v>166</v>
      </c>
      <c r="C31" s="8"/>
      <c r="D31" s="8" t="s">
        <v>39</v>
      </c>
      <c r="E31" s="8"/>
      <c r="F31" s="107" t="s">
        <v>180</v>
      </c>
      <c r="G31" s="138">
        <v>1225.224</v>
      </c>
      <c r="H31" s="8"/>
      <c r="I31" s="215" t="s">
        <v>95</v>
      </c>
      <c r="J31" s="193" t="s">
        <v>95</v>
      </c>
      <c r="K31" s="146"/>
      <c r="L31" s="195"/>
      <c r="M31" s="195">
        <f>M30+421</f>
        <v>82099</v>
      </c>
      <c r="N31" s="195" t="s">
        <v>300</v>
      </c>
      <c r="O31" s="195"/>
      <c r="P31" s="195"/>
      <c r="Q31" s="200">
        <v>43435</v>
      </c>
      <c r="S31" s="195"/>
    </row>
    <row r="32" spans="1:20" ht="15">
      <c r="A32" s="25"/>
      <c r="B32" s="8" t="s">
        <v>168</v>
      </c>
      <c r="C32" s="8"/>
      <c r="D32" s="8" t="s">
        <v>39</v>
      </c>
      <c r="E32" s="8"/>
      <c r="F32" s="107" t="s">
        <v>180</v>
      </c>
      <c r="G32" s="138">
        <v>944.53632</v>
      </c>
      <c r="H32" s="8"/>
      <c r="I32" s="216" t="s">
        <v>169</v>
      </c>
      <c r="J32" s="193">
        <v>625</v>
      </c>
      <c r="K32" s="146"/>
      <c r="L32" s="195" t="s">
        <v>115</v>
      </c>
      <c r="M32" s="195">
        <v>82099</v>
      </c>
      <c r="N32" s="195" t="s">
        <v>304</v>
      </c>
      <c r="Q32" s="200">
        <v>43709</v>
      </c>
      <c r="R32" s="201" t="s">
        <v>258</v>
      </c>
      <c r="S32" s="195"/>
      <c r="T32" s="1" t="s">
        <v>255</v>
      </c>
    </row>
    <row r="33" spans="1:19" ht="15">
      <c r="A33" s="25"/>
      <c r="B33" s="8" t="s">
        <v>189</v>
      </c>
      <c r="C33" s="8"/>
      <c r="D33" s="8" t="s">
        <v>259</v>
      </c>
      <c r="E33" s="8"/>
      <c r="F33" s="15" t="s">
        <v>293</v>
      </c>
      <c r="G33" s="138">
        <v>0</v>
      </c>
      <c r="H33" s="8"/>
      <c r="I33" s="219" t="s">
        <v>217</v>
      </c>
      <c r="J33" s="193">
        <v>1325</v>
      </c>
      <c r="K33" s="146"/>
      <c r="L33" s="195"/>
      <c r="M33" s="195">
        <v>82132</v>
      </c>
      <c r="N33" s="195" t="s">
        <v>303</v>
      </c>
      <c r="O33" s="195"/>
      <c r="P33" s="195"/>
      <c r="Q33" s="200">
        <v>43862</v>
      </c>
      <c r="R33" s="201" t="s">
        <v>258</v>
      </c>
      <c r="S33" s="195"/>
    </row>
    <row r="34" spans="1:20" ht="15">
      <c r="A34" s="25"/>
      <c r="B34" s="8" t="s">
        <v>266</v>
      </c>
      <c r="C34" s="8"/>
      <c r="D34" s="8" t="s">
        <v>38</v>
      </c>
      <c r="E34" s="8"/>
      <c r="F34" s="158"/>
      <c r="G34" s="138">
        <v>1</v>
      </c>
      <c r="I34" s="219"/>
      <c r="J34" s="193"/>
      <c r="K34" s="146"/>
      <c r="L34" s="195" t="s">
        <v>247</v>
      </c>
      <c r="M34" s="195">
        <v>82132</v>
      </c>
      <c r="N34" s="195" t="s">
        <v>305</v>
      </c>
      <c r="O34" s="195"/>
      <c r="P34" s="195"/>
      <c r="Q34" s="200">
        <v>43983</v>
      </c>
      <c r="R34" s="195" t="s">
        <v>258</v>
      </c>
      <c r="S34" s="195" t="s">
        <v>265</v>
      </c>
      <c r="T34" s="1" t="s">
        <v>255</v>
      </c>
    </row>
    <row r="35" spans="1:19" ht="15">
      <c r="A35" s="25"/>
      <c r="B35" s="8" t="s">
        <v>40</v>
      </c>
      <c r="C35" s="8"/>
      <c r="D35" s="8" t="s">
        <v>39</v>
      </c>
      <c r="E35" s="8"/>
      <c r="F35" s="107" t="s">
        <v>392</v>
      </c>
      <c r="G35" s="138">
        <v>10583</v>
      </c>
      <c r="I35" s="215" t="s">
        <v>95</v>
      </c>
      <c r="J35" s="193" t="s">
        <v>95</v>
      </c>
      <c r="K35" s="146"/>
      <c r="L35" s="195"/>
      <c r="M35" s="195">
        <v>82291</v>
      </c>
      <c r="N35" s="195" t="s">
        <v>271</v>
      </c>
      <c r="O35" s="195"/>
      <c r="P35" s="195"/>
      <c r="Q35" s="200">
        <v>43983</v>
      </c>
      <c r="R35" s="195" t="s">
        <v>258</v>
      </c>
      <c r="S35" s="195"/>
    </row>
    <row r="36" spans="1:15" ht="15">
      <c r="A36" s="25"/>
      <c r="B36" s="8" t="s">
        <v>184</v>
      </c>
      <c r="C36" s="8"/>
      <c r="D36" s="8" t="s">
        <v>39</v>
      </c>
      <c r="E36" s="8"/>
      <c r="F36" s="107" t="s">
        <v>180</v>
      </c>
      <c r="G36" s="138">
        <v>4009.8239999999996</v>
      </c>
      <c r="H36" s="8"/>
      <c r="I36" s="215" t="s">
        <v>215</v>
      </c>
      <c r="J36" s="193">
        <v>4320</v>
      </c>
      <c r="K36" s="146"/>
      <c r="L36" s="195" t="s">
        <v>404</v>
      </c>
      <c r="M36" s="195">
        <v>82291</v>
      </c>
      <c r="N36" s="195" t="s">
        <v>405</v>
      </c>
      <c r="O36" s="195"/>
    </row>
    <row r="37" spans="1:11" ht="15">
      <c r="A37" s="121"/>
      <c r="B37" s="8" t="s">
        <v>308</v>
      </c>
      <c r="C37" s="8"/>
      <c r="D37" s="8" t="s">
        <v>39</v>
      </c>
      <c r="E37" s="8"/>
      <c r="F37" s="107" t="s">
        <v>180</v>
      </c>
      <c r="G37" s="138">
        <v>1591.67736</v>
      </c>
      <c r="H37" s="8"/>
      <c r="I37" s="216" t="s">
        <v>169</v>
      </c>
      <c r="J37" s="193">
        <v>1350</v>
      </c>
      <c r="K37" s="146"/>
    </row>
    <row r="38" spans="1:11" ht="15">
      <c r="A38" s="121"/>
      <c r="B38" s="8" t="s">
        <v>175</v>
      </c>
      <c r="C38" s="8"/>
      <c r="D38" s="8" t="s">
        <v>39</v>
      </c>
      <c r="E38" s="8"/>
      <c r="F38" s="107" t="s">
        <v>180</v>
      </c>
      <c r="G38" s="138">
        <v>35420.112</v>
      </c>
      <c r="H38" s="8"/>
      <c r="I38" s="215" t="s">
        <v>95</v>
      </c>
      <c r="J38" s="193" t="s">
        <v>95</v>
      </c>
      <c r="K38" s="146"/>
    </row>
    <row r="39" spans="1:11" ht="15">
      <c r="A39" s="25"/>
      <c r="B39" s="8" t="s">
        <v>176</v>
      </c>
      <c r="C39" s="8"/>
      <c r="D39" s="8" t="s">
        <v>39</v>
      </c>
      <c r="E39" s="8"/>
      <c r="F39" s="107" t="s">
        <v>180</v>
      </c>
      <c r="G39" s="138">
        <v>5903.352</v>
      </c>
      <c r="H39" s="8"/>
      <c r="I39" s="216" t="s">
        <v>93</v>
      </c>
      <c r="J39" s="193">
        <v>2</v>
      </c>
      <c r="K39" s="146"/>
    </row>
    <row r="40" spans="1:11" ht="15">
      <c r="A40" s="25"/>
      <c r="B40" s="8" t="s">
        <v>177</v>
      </c>
      <c r="C40" s="8"/>
      <c r="D40" s="8" t="s">
        <v>39</v>
      </c>
      <c r="E40" s="8"/>
      <c r="F40" s="107" t="s">
        <v>180</v>
      </c>
      <c r="G40" s="138">
        <v>11806.704</v>
      </c>
      <c r="H40" s="8"/>
      <c r="I40" s="219" t="s">
        <v>94</v>
      </c>
      <c r="J40" s="193">
        <v>10000</v>
      </c>
      <c r="K40" s="146"/>
    </row>
    <row r="41" spans="1:11" ht="15">
      <c r="A41" s="25"/>
      <c r="B41" s="8" t="s">
        <v>74</v>
      </c>
      <c r="C41" s="8"/>
      <c r="D41" s="8" t="s">
        <v>39</v>
      </c>
      <c r="E41" s="8"/>
      <c r="F41" s="107" t="s">
        <v>180</v>
      </c>
      <c r="G41" s="138">
        <v>1298.73744</v>
      </c>
      <c r="H41" s="8"/>
      <c r="I41" s="215" t="s">
        <v>95</v>
      </c>
      <c r="J41" s="193" t="s">
        <v>95</v>
      </c>
      <c r="K41" s="146"/>
    </row>
    <row r="42" spans="1:11" ht="15">
      <c r="A42" s="25"/>
      <c r="B42" s="8" t="s">
        <v>2</v>
      </c>
      <c r="C42" s="8"/>
      <c r="D42" s="8" t="s">
        <v>39</v>
      </c>
      <c r="E42" s="8"/>
      <c r="F42" s="107" t="s">
        <v>180</v>
      </c>
      <c r="G42" s="138">
        <v>5569.2</v>
      </c>
      <c r="H42" s="8"/>
      <c r="I42" s="215" t="s">
        <v>95</v>
      </c>
      <c r="J42" s="193" t="s">
        <v>95</v>
      </c>
      <c r="K42" s="146"/>
    </row>
    <row r="43" spans="1:20" ht="15">
      <c r="A43" s="25"/>
      <c r="B43" s="8" t="s">
        <v>41</v>
      </c>
      <c r="C43" s="8"/>
      <c r="D43" s="8" t="s">
        <v>39</v>
      </c>
      <c r="E43" s="8"/>
      <c r="F43" s="107" t="s">
        <v>182</v>
      </c>
      <c r="G43" s="138">
        <v>11140</v>
      </c>
      <c r="I43" s="215" t="s">
        <v>95</v>
      </c>
      <c r="J43" s="193" t="s">
        <v>95</v>
      </c>
      <c r="K43" s="146"/>
      <c r="L43" s="195"/>
      <c r="M43" s="195"/>
      <c r="N43" s="195"/>
      <c r="O43" s="195"/>
      <c r="P43" s="195"/>
      <c r="Q43" s="195"/>
      <c r="R43" s="195"/>
      <c r="S43" s="195"/>
      <c r="T43" s="8"/>
    </row>
    <row r="44" spans="1:14" ht="15">
      <c r="A44" s="25"/>
      <c r="B44" s="8" t="s">
        <v>178</v>
      </c>
      <c r="C44" s="8"/>
      <c r="D44" s="8" t="s">
        <v>39</v>
      </c>
      <c r="E44" s="8"/>
      <c r="F44" s="107" t="s">
        <v>180</v>
      </c>
      <c r="G44" s="138">
        <v>5119</v>
      </c>
      <c r="H44" s="8"/>
      <c r="I44" s="216" t="s">
        <v>179</v>
      </c>
      <c r="J44" s="193">
        <v>4320</v>
      </c>
      <c r="K44" s="146"/>
      <c r="L44" s="195"/>
      <c r="M44" s="195"/>
      <c r="N44" s="195"/>
    </row>
    <row r="45" spans="1:19" s="1" customFormat="1" ht="15">
      <c r="A45" s="25"/>
      <c r="B45" s="8"/>
      <c r="C45" s="8" t="s">
        <v>464</v>
      </c>
      <c r="D45" s="8"/>
      <c r="E45" s="8"/>
      <c r="F45" s="16"/>
      <c r="G45" s="138"/>
      <c r="H45" s="8"/>
      <c r="I45" s="138"/>
      <c r="J45" s="148"/>
      <c r="K45" s="146"/>
      <c r="L45" s="195"/>
      <c r="M45" s="195"/>
      <c r="N45" s="195"/>
      <c r="O45" s="201"/>
      <c r="P45" s="201"/>
      <c r="Q45" s="201"/>
      <c r="R45" s="201"/>
      <c r="S45" s="201"/>
    </row>
    <row r="46" spans="1:14" ht="15">
      <c r="A46" s="25"/>
      <c r="B46" s="8"/>
      <c r="C46" s="8"/>
      <c r="D46" s="8"/>
      <c r="E46" s="8"/>
      <c r="F46" s="16"/>
      <c r="G46" s="138">
        <f>SUM(G9:G45)</f>
        <v>135233.68648</v>
      </c>
      <c r="H46" s="15"/>
      <c r="I46" s="138"/>
      <c r="J46" s="148"/>
      <c r="K46" s="146" t="s">
        <v>72</v>
      </c>
      <c r="L46" s="195"/>
      <c r="M46" s="195"/>
      <c r="N46" s="195"/>
    </row>
    <row r="47" spans="1:14" ht="15">
      <c r="A47" s="25"/>
      <c r="K47" s="146"/>
      <c r="L47" s="195"/>
      <c r="M47" s="195"/>
      <c r="N47" s="195"/>
    </row>
    <row r="48" spans="1:19" s="126" customFormat="1" ht="15">
      <c r="A48" s="125"/>
      <c r="B48" s="125"/>
      <c r="C48" s="124" t="s">
        <v>294</v>
      </c>
      <c r="D48" s="125"/>
      <c r="E48" s="125"/>
      <c r="F48" s="128"/>
      <c r="G48" s="137"/>
      <c r="I48" s="131"/>
      <c r="J48" s="54"/>
      <c r="K48" s="150"/>
      <c r="L48" s="202"/>
      <c r="M48" s="202"/>
      <c r="N48" s="202"/>
      <c r="O48" s="202"/>
      <c r="P48" s="202"/>
      <c r="Q48" s="202"/>
      <c r="R48" s="202"/>
      <c r="S48" s="202"/>
    </row>
    <row r="49" spans="4:19" s="4" customFormat="1" ht="15">
      <c r="D49" s="126"/>
      <c r="F49" s="129"/>
      <c r="G49" s="137"/>
      <c r="I49" s="136"/>
      <c r="J49" s="151"/>
      <c r="K49" s="54"/>
      <c r="L49" s="203"/>
      <c r="M49" s="203"/>
      <c r="N49" s="203"/>
      <c r="O49" s="203"/>
      <c r="P49" s="203"/>
      <c r="Q49" s="203"/>
      <c r="R49" s="203"/>
      <c r="S49" s="203"/>
    </row>
    <row r="50" spans="2:10" ht="15">
      <c r="B50" s="1" t="s">
        <v>394</v>
      </c>
      <c r="F50" s="129"/>
      <c r="G50" s="137"/>
      <c r="I50" s="141"/>
      <c r="J50" s="150"/>
    </row>
    <row r="51" spans="5:7" ht="15">
      <c r="E51" s="7" t="s">
        <v>292</v>
      </c>
      <c r="G51" s="19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6"/>
  <sheetViews>
    <sheetView zoomScale="90" zoomScaleNormal="90" zoomScalePageLayoutView="0" workbookViewId="0" topLeftCell="C19">
      <selection activeCell="F28" sqref="F28"/>
    </sheetView>
  </sheetViews>
  <sheetFormatPr defaultColWidth="9.140625" defaultRowHeight="12.75"/>
  <cols>
    <col min="1" max="1" width="11.7109375" style="12" customWidth="1"/>
    <col min="2" max="2" width="12.28125" style="223" customWidth="1"/>
    <col min="3" max="3" width="63.8515625" style="223" customWidth="1"/>
    <col min="4" max="4" width="17.57421875" style="273" customWidth="1"/>
    <col min="5" max="5" width="17.57421875" style="8" customWidth="1"/>
    <col min="6" max="6" width="47.00390625" style="273" customWidth="1"/>
    <col min="7" max="7" width="14.28125" style="4" customWidth="1"/>
    <col min="8" max="8" width="12.140625" style="4" customWidth="1"/>
    <col min="9" max="9" width="14.28125" style="4" customWidth="1"/>
    <col min="10" max="10" width="14.57421875" style="17" customWidth="1"/>
    <col min="11" max="11" width="12.7109375" style="0" customWidth="1"/>
    <col min="12" max="12" width="10.7109375" style="0" customWidth="1"/>
    <col min="13" max="13" width="10.140625" style="0" customWidth="1"/>
    <col min="14" max="14" width="23.28125" style="0" customWidth="1"/>
    <col min="15" max="15" width="10.7109375" style="0" customWidth="1"/>
    <col min="17" max="17" width="12.57421875" style="0" customWidth="1"/>
    <col min="21" max="21" width="11.57421875" style="0" customWidth="1"/>
    <col min="27" max="27" width="12.8515625" style="0" customWidth="1"/>
  </cols>
  <sheetData>
    <row r="1" spans="1:11" ht="21">
      <c r="A1" s="71" t="s">
        <v>140</v>
      </c>
      <c r="E1" s="131" t="s">
        <v>372</v>
      </c>
      <c r="K1" s="123"/>
    </row>
    <row r="2" ht="15">
      <c r="L2" s="47"/>
    </row>
    <row r="3" spans="1:19" ht="15">
      <c r="A3" s="289" t="s">
        <v>138</v>
      </c>
      <c r="B3" s="290" t="s">
        <v>276</v>
      </c>
      <c r="C3" s="290"/>
      <c r="D3" s="291" t="s">
        <v>249</v>
      </c>
      <c r="E3" s="289" t="s">
        <v>139</v>
      </c>
      <c r="F3" s="291"/>
      <c r="G3" s="276"/>
      <c r="H3" s="276"/>
      <c r="I3" s="276"/>
      <c r="J3" s="277"/>
      <c r="K3" s="281"/>
      <c r="L3" s="281"/>
      <c r="M3" s="292"/>
      <c r="N3" s="188"/>
      <c r="O3" s="188"/>
      <c r="P3" s="188"/>
      <c r="Q3" s="188"/>
      <c r="R3" s="188"/>
      <c r="S3" s="188"/>
    </row>
    <row r="4" spans="1:19" ht="15">
      <c r="A4" s="289" t="s">
        <v>273</v>
      </c>
      <c r="B4" s="290" t="s">
        <v>277</v>
      </c>
      <c r="C4" s="290"/>
      <c r="D4" s="293" t="s">
        <v>273</v>
      </c>
      <c r="E4" s="294" t="s">
        <v>322</v>
      </c>
      <c r="F4" s="293"/>
      <c r="G4" s="276"/>
      <c r="H4" s="276"/>
      <c r="I4" s="276"/>
      <c r="J4" s="277"/>
      <c r="K4" s="281"/>
      <c r="L4" s="281"/>
      <c r="M4" s="188"/>
      <c r="N4" s="188"/>
      <c r="O4" s="188"/>
      <c r="P4" s="188"/>
      <c r="Q4" s="188"/>
      <c r="R4" s="188"/>
      <c r="S4" s="188"/>
    </row>
    <row r="5" spans="1:19" ht="15">
      <c r="A5" s="289" t="s">
        <v>248</v>
      </c>
      <c r="B5" s="290"/>
      <c r="C5" s="290"/>
      <c r="D5" s="291" t="s">
        <v>18</v>
      </c>
      <c r="E5" s="289" t="s">
        <v>248</v>
      </c>
      <c r="F5" s="291"/>
      <c r="G5" s="276"/>
      <c r="H5" s="276"/>
      <c r="I5" s="276"/>
      <c r="J5" s="277"/>
      <c r="K5" s="281"/>
      <c r="L5" s="281"/>
      <c r="M5" s="275"/>
      <c r="N5" s="188"/>
      <c r="O5" s="188"/>
      <c r="P5" s="188"/>
      <c r="Q5" s="188"/>
      <c r="R5" s="188"/>
      <c r="S5" s="188"/>
    </row>
    <row r="6" spans="1:19" s="8" customFormat="1" ht="15">
      <c r="A6" s="279">
        <v>400</v>
      </c>
      <c r="B6" s="287">
        <v>167.56</v>
      </c>
      <c r="C6" s="278" t="s">
        <v>187</v>
      </c>
      <c r="D6" s="282">
        <v>367.56</v>
      </c>
      <c r="E6" s="279">
        <v>400</v>
      </c>
      <c r="F6" s="282"/>
      <c r="G6" s="278" t="s">
        <v>187</v>
      </c>
      <c r="H6" s="281"/>
      <c r="I6" s="281"/>
      <c r="J6" s="277"/>
      <c r="K6" s="281"/>
      <c r="L6" s="281"/>
      <c r="M6" s="275"/>
      <c r="N6" s="188"/>
      <c r="O6" s="188"/>
      <c r="P6" s="188"/>
      <c r="Q6" s="188"/>
      <c r="R6" s="188"/>
      <c r="S6" s="188"/>
    </row>
    <row r="7" spans="1:22" s="8" customFormat="1" ht="15">
      <c r="A7" s="279">
        <v>2000</v>
      </c>
      <c r="B7" s="287">
        <v>1425.28</v>
      </c>
      <c r="C7" s="278" t="s">
        <v>274</v>
      </c>
      <c r="D7" s="282">
        <v>1725.28</v>
      </c>
      <c r="E7" s="279">
        <v>1600</v>
      </c>
      <c r="G7" s="278" t="s">
        <v>274</v>
      </c>
      <c r="H7" s="281"/>
      <c r="I7" s="281"/>
      <c r="J7" s="277"/>
      <c r="K7" s="281"/>
      <c r="L7" s="281"/>
      <c r="M7" s="275"/>
      <c r="N7" s="188"/>
      <c r="O7" s="188"/>
      <c r="P7" s="188"/>
      <c r="Q7" s="188"/>
      <c r="R7" s="188"/>
      <c r="S7" s="188"/>
      <c r="V7" s="15"/>
    </row>
    <row r="8" spans="1:27" s="8" customFormat="1" ht="15">
      <c r="A8" s="279">
        <v>300</v>
      </c>
      <c r="B8" s="287">
        <v>240</v>
      </c>
      <c r="C8" s="278" t="s">
        <v>121</v>
      </c>
      <c r="D8" s="282">
        <v>240</v>
      </c>
      <c r="E8" s="279">
        <v>300</v>
      </c>
      <c r="F8" s="295"/>
      <c r="G8" s="278" t="s">
        <v>121</v>
      </c>
      <c r="H8" s="281"/>
      <c r="I8" s="281"/>
      <c r="J8" s="277"/>
      <c r="K8" s="281"/>
      <c r="L8" s="281"/>
      <c r="M8" s="275"/>
      <c r="N8" s="188"/>
      <c r="O8" s="188"/>
      <c r="P8" s="188"/>
      <c r="Q8" s="188"/>
      <c r="R8" s="296"/>
      <c r="S8" s="188"/>
      <c r="V8" s="15"/>
      <c r="Z8" s="15"/>
      <c r="AA8" s="50"/>
    </row>
    <row r="9" spans="1:22" s="8" customFormat="1" ht="15">
      <c r="A9" s="279">
        <v>2600</v>
      </c>
      <c r="B9" s="287">
        <v>1716.6399999999999</v>
      </c>
      <c r="C9" s="278" t="s">
        <v>250</v>
      </c>
      <c r="D9" s="282">
        <v>2574.96</v>
      </c>
      <c r="E9" s="279">
        <v>2900</v>
      </c>
      <c r="F9" s="332" t="s">
        <v>432</v>
      </c>
      <c r="G9" s="278" t="s">
        <v>250</v>
      </c>
      <c r="H9" s="281"/>
      <c r="I9" s="281"/>
      <c r="J9" s="277"/>
      <c r="K9" s="281"/>
      <c r="L9" s="281"/>
      <c r="M9" s="275"/>
      <c r="N9" s="188"/>
      <c r="O9" s="188"/>
      <c r="P9" s="188"/>
      <c r="Q9" s="188"/>
      <c r="R9" s="188"/>
      <c r="S9" s="188"/>
      <c r="V9" s="15"/>
    </row>
    <row r="10" spans="1:22" s="8" customFormat="1" ht="15">
      <c r="A10" s="279">
        <v>120</v>
      </c>
      <c r="B10" s="287">
        <v>0</v>
      </c>
      <c r="C10" s="278" t="s">
        <v>109</v>
      </c>
      <c r="D10" s="282">
        <v>0</v>
      </c>
      <c r="E10" s="280"/>
      <c r="F10" s="295"/>
      <c r="G10" s="278" t="s">
        <v>109</v>
      </c>
      <c r="H10" s="281"/>
      <c r="I10" s="281"/>
      <c r="J10" s="277"/>
      <c r="K10" s="281"/>
      <c r="L10" s="281"/>
      <c r="M10" s="275"/>
      <c r="N10" s="188"/>
      <c r="O10" s="188"/>
      <c r="P10" s="188"/>
      <c r="Q10" s="188"/>
      <c r="R10" s="188"/>
      <c r="S10" s="188"/>
      <c r="V10" s="15"/>
    </row>
    <row r="11" spans="1:22" s="8" customFormat="1" ht="15">
      <c r="A11" s="279">
        <v>0</v>
      </c>
      <c r="B11" s="287">
        <v>344.14</v>
      </c>
      <c r="C11" s="278" t="s">
        <v>346</v>
      </c>
      <c r="D11" s="282">
        <v>1147.1399999999999</v>
      </c>
      <c r="E11" s="279">
        <v>1147</v>
      </c>
      <c r="F11" s="332" t="s">
        <v>435</v>
      </c>
      <c r="G11" s="278" t="s">
        <v>346</v>
      </c>
      <c r="H11" s="281"/>
      <c r="I11" s="281"/>
      <c r="J11" s="281"/>
      <c r="K11" s="281"/>
      <c r="L11" s="281"/>
      <c r="M11" s="275"/>
      <c r="N11" s="188"/>
      <c r="O11" s="188"/>
      <c r="P11" s="188"/>
      <c r="Q11" s="188"/>
      <c r="R11" s="188"/>
      <c r="S11" s="188"/>
      <c r="V11" s="15"/>
    </row>
    <row r="12" spans="1:22" s="8" customFormat="1" ht="15">
      <c r="A12" s="279">
        <v>200</v>
      </c>
      <c r="B12" s="287">
        <v>0</v>
      </c>
      <c r="C12" s="278" t="s">
        <v>325</v>
      </c>
      <c r="D12" s="282">
        <v>200</v>
      </c>
      <c r="E12" s="282">
        <v>400</v>
      </c>
      <c r="F12" s="332" t="s">
        <v>434</v>
      </c>
      <c r="G12" s="278" t="s">
        <v>325</v>
      </c>
      <c r="H12" s="281"/>
      <c r="I12" s="281"/>
      <c r="J12" s="277"/>
      <c r="K12" s="281"/>
      <c r="L12" s="281"/>
      <c r="M12" s="275"/>
      <c r="N12" s="188"/>
      <c r="O12" s="188"/>
      <c r="P12" s="188"/>
      <c r="Q12" s="188"/>
      <c r="R12" s="188"/>
      <c r="S12" s="188"/>
      <c r="V12" s="15"/>
    </row>
    <row r="13" spans="1:22" s="8" customFormat="1" ht="15">
      <c r="A13" s="279">
        <v>400</v>
      </c>
      <c r="B13" s="287">
        <v>205.81</v>
      </c>
      <c r="C13" s="278" t="s">
        <v>0</v>
      </c>
      <c r="D13" s="282">
        <v>405.81</v>
      </c>
      <c r="E13" s="279">
        <v>450</v>
      </c>
      <c r="F13" s="295"/>
      <c r="G13" s="278" t="s">
        <v>0</v>
      </c>
      <c r="H13" s="281"/>
      <c r="I13" s="297"/>
      <c r="J13" s="281"/>
      <c r="K13" s="281"/>
      <c r="L13" s="281"/>
      <c r="M13" s="275"/>
      <c r="N13" s="188"/>
      <c r="O13" s="188"/>
      <c r="P13" s="188"/>
      <c r="Q13" s="188"/>
      <c r="R13" s="188"/>
      <c r="S13" s="188"/>
      <c r="V13" s="15"/>
    </row>
    <row r="14" spans="1:22" s="8" customFormat="1" ht="15">
      <c r="A14" s="279">
        <v>300</v>
      </c>
      <c r="B14" s="287">
        <v>0</v>
      </c>
      <c r="C14" s="278" t="s">
        <v>102</v>
      </c>
      <c r="D14" s="282">
        <v>1300</v>
      </c>
      <c r="E14" s="279">
        <v>0</v>
      </c>
      <c r="F14" s="295"/>
      <c r="G14" s="278" t="s">
        <v>102</v>
      </c>
      <c r="H14" s="281"/>
      <c r="I14" s="281"/>
      <c r="J14" s="277"/>
      <c r="K14" s="281"/>
      <c r="L14" s="281"/>
      <c r="M14" s="275"/>
      <c r="N14" s="188"/>
      <c r="O14" s="188"/>
      <c r="P14" s="188"/>
      <c r="Q14" s="188"/>
      <c r="R14" s="298"/>
      <c r="S14" s="188"/>
      <c r="V14" s="15"/>
    </row>
    <row r="15" spans="1:22" s="8" customFormat="1" ht="15">
      <c r="A15" s="279">
        <v>600</v>
      </c>
      <c r="B15" s="287">
        <v>0</v>
      </c>
      <c r="C15" s="278" t="s">
        <v>112</v>
      </c>
      <c r="D15" s="282">
        <v>600</v>
      </c>
      <c r="E15" s="279">
        <f>SUM(8*1.5)*52</f>
        <v>624</v>
      </c>
      <c r="F15" s="332" t="s">
        <v>436</v>
      </c>
      <c r="G15" s="278" t="s">
        <v>112</v>
      </c>
      <c r="H15" s="281"/>
      <c r="I15" s="281"/>
      <c r="J15" s="277"/>
      <c r="K15" s="281"/>
      <c r="L15" s="281"/>
      <c r="M15" s="275"/>
      <c r="N15" s="50"/>
      <c r="O15" s="188"/>
      <c r="P15" s="188"/>
      <c r="Q15" s="188"/>
      <c r="R15" s="188"/>
      <c r="S15" s="188"/>
      <c r="V15" s="15"/>
    </row>
    <row r="16" spans="1:25" s="8" customFormat="1" ht="15">
      <c r="A16" s="279">
        <v>0</v>
      </c>
      <c r="B16" s="287">
        <v>0</v>
      </c>
      <c r="C16" s="278" t="s">
        <v>125</v>
      </c>
      <c r="D16" s="282">
        <v>0</v>
      </c>
      <c r="E16" s="279">
        <v>0</v>
      </c>
      <c r="F16" s="295"/>
      <c r="G16" s="278" t="s">
        <v>125</v>
      </c>
      <c r="H16" s="281"/>
      <c r="I16" s="281"/>
      <c r="J16" s="277"/>
      <c r="K16" s="281"/>
      <c r="L16" s="281"/>
      <c r="M16" s="275"/>
      <c r="N16" s="188"/>
      <c r="O16" s="188"/>
      <c r="P16" s="188"/>
      <c r="Q16" s="188"/>
      <c r="R16" s="188"/>
      <c r="S16" s="188"/>
      <c r="V16" s="15"/>
      <c r="Y16" s="50"/>
    </row>
    <row r="17" spans="1:22" s="8" customFormat="1" ht="15">
      <c r="A17" s="279">
        <v>2500</v>
      </c>
      <c r="B17" s="287">
        <v>0</v>
      </c>
      <c r="C17" s="278" t="s">
        <v>77</v>
      </c>
      <c r="D17" s="282">
        <v>0</v>
      </c>
      <c r="E17" s="280"/>
      <c r="F17" s="332" t="s">
        <v>347</v>
      </c>
      <c r="G17" s="278" t="s">
        <v>77</v>
      </c>
      <c r="H17" s="281"/>
      <c r="I17" s="281"/>
      <c r="J17" s="277"/>
      <c r="K17" s="281"/>
      <c r="L17" s="281"/>
      <c r="M17" s="275"/>
      <c r="N17" s="188"/>
      <c r="O17" s="188"/>
      <c r="P17" s="188"/>
      <c r="Q17" s="188"/>
      <c r="R17" s="188"/>
      <c r="S17" s="188"/>
      <c r="V17" s="15"/>
    </row>
    <row r="18" spans="1:24" s="8" customFormat="1" ht="15">
      <c r="A18" s="279">
        <v>600</v>
      </c>
      <c r="B18" s="287">
        <v>613.29</v>
      </c>
      <c r="C18" s="278" t="s">
        <v>1</v>
      </c>
      <c r="D18" s="282">
        <v>613.29</v>
      </c>
      <c r="E18" s="279">
        <v>725</v>
      </c>
      <c r="F18" s="332" t="s">
        <v>437</v>
      </c>
      <c r="G18" s="278" t="s">
        <v>1</v>
      </c>
      <c r="H18" s="281"/>
      <c r="I18" s="281"/>
      <c r="J18" s="277"/>
      <c r="K18" s="281"/>
      <c r="L18" s="281"/>
      <c r="M18" s="275"/>
      <c r="N18" s="188"/>
      <c r="O18" s="188"/>
      <c r="P18" s="188"/>
      <c r="Q18" s="188"/>
      <c r="R18" s="188"/>
      <c r="S18" s="188"/>
      <c r="T18" s="188"/>
      <c r="U18" s="189"/>
      <c r="V18" s="189"/>
      <c r="W18" s="48"/>
      <c r="X18" s="48"/>
    </row>
    <row r="19" spans="1:24" s="8" customFormat="1" ht="15">
      <c r="A19" s="279">
        <v>50</v>
      </c>
      <c r="B19" s="287">
        <v>0</v>
      </c>
      <c r="C19" s="278" t="s">
        <v>127</v>
      </c>
      <c r="D19" s="282">
        <v>50</v>
      </c>
      <c r="E19" s="279">
        <v>60</v>
      </c>
      <c r="F19" s="295"/>
      <c r="G19" s="278" t="s">
        <v>127</v>
      </c>
      <c r="H19" s="281"/>
      <c r="I19" s="281"/>
      <c r="J19" s="277"/>
      <c r="K19" s="281"/>
      <c r="L19" s="281"/>
      <c r="M19" s="275"/>
      <c r="N19" s="188"/>
      <c r="O19" s="188"/>
      <c r="P19" s="188"/>
      <c r="Q19" s="188"/>
      <c r="R19" s="188"/>
      <c r="S19" s="188"/>
      <c r="V19" s="15"/>
      <c r="W19" s="188"/>
      <c r="X19" s="188"/>
    </row>
    <row r="20" spans="1:22" s="8" customFormat="1" ht="15">
      <c r="A20" s="279">
        <v>300</v>
      </c>
      <c r="B20" s="287">
        <v>170</v>
      </c>
      <c r="C20" s="278" t="s">
        <v>110</v>
      </c>
      <c r="D20" s="282">
        <v>170</v>
      </c>
      <c r="E20" s="279">
        <v>300</v>
      </c>
      <c r="F20" s="295"/>
      <c r="G20" s="278" t="s">
        <v>110</v>
      </c>
      <c r="H20" s="281"/>
      <c r="I20" s="281"/>
      <c r="J20" s="277"/>
      <c r="K20" s="281"/>
      <c r="L20" s="281"/>
      <c r="M20" s="275"/>
      <c r="N20" s="188"/>
      <c r="O20" s="188"/>
      <c r="P20" s="188"/>
      <c r="Q20" s="188"/>
      <c r="R20" s="299"/>
      <c r="S20" s="188"/>
      <c r="U20" s="15"/>
      <c r="V20" s="15"/>
    </row>
    <row r="21" spans="1:22" s="8" customFormat="1" ht="15" customHeight="1">
      <c r="A21" s="279">
        <v>400</v>
      </c>
      <c r="B21" s="287">
        <v>355.21000000000004</v>
      </c>
      <c r="C21" s="278" t="s">
        <v>128</v>
      </c>
      <c r="D21" s="282">
        <v>355.21000000000004</v>
      </c>
      <c r="E21" s="279">
        <v>400</v>
      </c>
      <c r="F21" s="295"/>
      <c r="G21" s="278" t="s">
        <v>128</v>
      </c>
      <c r="H21" s="281"/>
      <c r="I21" s="281"/>
      <c r="J21" s="277"/>
      <c r="K21" s="281"/>
      <c r="L21" s="281"/>
      <c r="M21" s="275"/>
      <c r="N21" s="300"/>
      <c r="O21" s="301"/>
      <c r="P21" s="188"/>
      <c r="Q21" s="188"/>
      <c r="R21" s="188"/>
      <c r="S21" s="188"/>
      <c r="V21" s="15"/>
    </row>
    <row r="22" spans="1:19" s="8" customFormat="1" ht="15.75" customHeight="1">
      <c r="A22" s="279">
        <v>0</v>
      </c>
      <c r="B22" s="287">
        <v>0</v>
      </c>
      <c r="C22" s="283" t="s">
        <v>113</v>
      </c>
      <c r="D22" s="282">
        <v>0</v>
      </c>
      <c r="E22" s="279">
        <v>0</v>
      </c>
      <c r="F22" s="295"/>
      <c r="G22" s="283" t="s">
        <v>113</v>
      </c>
      <c r="H22" s="281"/>
      <c r="I22" s="281"/>
      <c r="J22" s="277"/>
      <c r="K22" s="281"/>
      <c r="L22" s="281"/>
      <c r="M22" s="275"/>
      <c r="N22" s="301"/>
      <c r="O22" s="301"/>
      <c r="P22" s="188"/>
      <c r="Q22" s="188"/>
      <c r="R22" s="188"/>
      <c r="S22" s="188"/>
    </row>
    <row r="23" spans="1:19" s="8" customFormat="1" ht="15">
      <c r="A23" s="279">
        <v>200</v>
      </c>
      <c r="B23" s="287">
        <v>75</v>
      </c>
      <c r="C23" s="278" t="s">
        <v>130</v>
      </c>
      <c r="D23" s="282">
        <v>150</v>
      </c>
      <c r="E23" s="279">
        <v>200</v>
      </c>
      <c r="F23" s="295"/>
      <c r="G23" s="278" t="s">
        <v>130</v>
      </c>
      <c r="H23" s="281"/>
      <c r="I23" s="281"/>
      <c r="J23" s="277"/>
      <c r="K23" s="281"/>
      <c r="L23" s="281"/>
      <c r="M23" s="275"/>
      <c r="N23" s="50"/>
      <c r="O23" s="188"/>
      <c r="P23" s="188"/>
      <c r="Q23" s="188"/>
      <c r="R23" s="188"/>
      <c r="S23" s="188"/>
    </row>
    <row r="24" spans="1:19" s="8" customFormat="1" ht="15">
      <c r="A24" s="279">
        <v>1700</v>
      </c>
      <c r="B24" s="287">
        <v>1147.36</v>
      </c>
      <c r="C24" s="278" t="s">
        <v>350</v>
      </c>
      <c r="D24" s="282">
        <v>1721.04</v>
      </c>
      <c r="E24" s="279">
        <v>2000</v>
      </c>
      <c r="F24" s="332" t="s">
        <v>433</v>
      </c>
      <c r="G24" s="278" t="s">
        <v>350</v>
      </c>
      <c r="H24" s="281"/>
      <c r="I24" s="281"/>
      <c r="J24" s="277"/>
      <c r="K24" s="281"/>
      <c r="L24" s="281"/>
      <c r="M24" s="275"/>
      <c r="N24" s="50"/>
      <c r="O24" s="188"/>
      <c r="P24" s="188"/>
      <c r="Q24" s="188"/>
      <c r="R24" s="188"/>
      <c r="S24" s="188"/>
    </row>
    <row r="25" spans="1:22" s="8" customFormat="1" ht="15">
      <c r="A25" s="279">
        <v>1300</v>
      </c>
      <c r="B25" s="287">
        <v>3147.64</v>
      </c>
      <c r="C25" s="278" t="s">
        <v>252</v>
      </c>
      <c r="D25" s="282">
        <v>3147.64</v>
      </c>
      <c r="E25" s="279">
        <v>0</v>
      </c>
      <c r="F25" s="295"/>
      <c r="G25" s="278" t="s">
        <v>252</v>
      </c>
      <c r="H25" s="281"/>
      <c r="I25" s="281"/>
      <c r="J25" s="277"/>
      <c r="K25" s="281"/>
      <c r="L25" s="281"/>
      <c r="M25" s="275"/>
      <c r="N25" s="188"/>
      <c r="O25" s="188"/>
      <c r="P25" s="188"/>
      <c r="Q25" s="188"/>
      <c r="R25" s="188"/>
      <c r="S25" s="188"/>
      <c r="U25" s="15"/>
      <c r="V25" s="15"/>
    </row>
    <row r="26" spans="1:27" s="8" customFormat="1" ht="15">
      <c r="A26" s="279">
        <v>100</v>
      </c>
      <c r="B26" s="287">
        <v>100</v>
      </c>
      <c r="C26" s="278" t="s">
        <v>73</v>
      </c>
      <c r="D26" s="282">
        <v>100</v>
      </c>
      <c r="E26" s="279">
        <v>100</v>
      </c>
      <c r="F26" s="295"/>
      <c r="G26" s="278" t="s">
        <v>73</v>
      </c>
      <c r="H26" s="281"/>
      <c r="I26" s="281"/>
      <c r="J26" s="277"/>
      <c r="K26" s="281"/>
      <c r="L26" s="281"/>
      <c r="M26" s="275"/>
      <c r="N26" s="188"/>
      <c r="O26" s="188"/>
      <c r="P26" s="188"/>
      <c r="Q26" s="188"/>
      <c r="R26" s="188"/>
      <c r="S26" s="188"/>
      <c r="U26" s="15"/>
      <c r="V26" s="15"/>
      <c r="AA26" s="50"/>
    </row>
    <row r="27" spans="1:22" s="8" customFormat="1" ht="15">
      <c r="A27" s="279">
        <v>6000</v>
      </c>
      <c r="B27" s="287">
        <v>3936.58</v>
      </c>
      <c r="C27" s="278" t="s">
        <v>132</v>
      </c>
      <c r="D27" s="282">
        <v>5838.82</v>
      </c>
      <c r="E27" s="279">
        <v>6300</v>
      </c>
      <c r="F27" s="295"/>
      <c r="G27" s="278" t="s">
        <v>132</v>
      </c>
      <c r="H27" s="281"/>
      <c r="I27" s="281"/>
      <c r="J27" s="277"/>
      <c r="K27" s="281"/>
      <c r="L27" s="281"/>
      <c r="M27" s="275"/>
      <c r="N27" s="188"/>
      <c r="O27" s="188"/>
      <c r="P27" s="188"/>
      <c r="Q27" s="188"/>
      <c r="R27" s="188"/>
      <c r="S27" s="188"/>
      <c r="V27" s="15"/>
    </row>
    <row r="28" spans="1:22" s="8" customFormat="1" ht="15">
      <c r="A28" s="279">
        <v>700</v>
      </c>
      <c r="B28" s="288">
        <v>462.75</v>
      </c>
      <c r="C28" s="278" t="s">
        <v>134</v>
      </c>
      <c r="D28" s="282">
        <v>667.22</v>
      </c>
      <c r="E28" s="279">
        <v>1000</v>
      </c>
      <c r="F28" s="295"/>
      <c r="G28" s="278" t="s">
        <v>134</v>
      </c>
      <c r="H28" s="281"/>
      <c r="I28" s="281"/>
      <c r="J28" s="277"/>
      <c r="K28" s="281"/>
      <c r="L28" s="281"/>
      <c r="M28" s="275"/>
      <c r="N28" s="188"/>
      <c r="O28" s="188"/>
      <c r="P28" s="188"/>
      <c r="Q28" s="188"/>
      <c r="R28" s="188"/>
      <c r="S28" s="188"/>
      <c r="U28" s="15"/>
      <c r="V28" s="15"/>
    </row>
    <row r="29" spans="1:22" s="8" customFormat="1" ht="15">
      <c r="A29" s="279">
        <v>0</v>
      </c>
      <c r="B29" s="287">
        <v>95</v>
      </c>
      <c r="C29" s="278" t="s">
        <v>135</v>
      </c>
      <c r="D29" s="282">
        <v>95</v>
      </c>
      <c r="E29" s="279">
        <v>100</v>
      </c>
      <c r="F29" s="295"/>
      <c r="G29" s="278" t="s">
        <v>135</v>
      </c>
      <c r="H29" s="281"/>
      <c r="I29" s="281"/>
      <c r="J29" s="277"/>
      <c r="K29" s="281"/>
      <c r="L29" s="281"/>
      <c r="M29" s="296"/>
      <c r="N29" s="188"/>
      <c r="O29" s="188"/>
      <c r="P29" s="188"/>
      <c r="Q29" s="188"/>
      <c r="R29" s="188"/>
      <c r="S29" s="188"/>
      <c r="V29" s="15"/>
    </row>
    <row r="30" spans="1:27" ht="15">
      <c r="A30" s="279">
        <v>0</v>
      </c>
      <c r="B30" s="288">
        <v>0</v>
      </c>
      <c r="C30" s="278" t="s">
        <v>136</v>
      </c>
      <c r="D30" s="282">
        <v>0</v>
      </c>
      <c r="E30" s="279">
        <v>100</v>
      </c>
      <c r="F30" s="304"/>
      <c r="G30" s="278" t="s">
        <v>136</v>
      </c>
      <c r="H30" s="276"/>
      <c r="I30" s="276"/>
      <c r="J30" s="277"/>
      <c r="K30" s="281"/>
      <c r="L30" s="281"/>
      <c r="M30" s="296"/>
      <c r="N30" s="188" t="s">
        <v>72</v>
      </c>
      <c r="O30" s="188"/>
      <c r="P30" s="188"/>
      <c r="Q30" s="188"/>
      <c r="R30" s="188"/>
      <c r="S30" s="188"/>
      <c r="U30" s="6"/>
      <c r="V30" s="6"/>
      <c r="AA30" s="1"/>
    </row>
    <row r="31" spans="1:27" ht="15">
      <c r="A31" s="279">
        <v>0</v>
      </c>
      <c r="B31" s="287">
        <v>1690</v>
      </c>
      <c r="C31" s="278" t="s">
        <v>2</v>
      </c>
      <c r="D31" s="282">
        <v>4380</v>
      </c>
      <c r="E31" s="279">
        <v>550</v>
      </c>
      <c r="F31" s="332" t="s">
        <v>438</v>
      </c>
      <c r="G31" s="278" t="s">
        <v>357</v>
      </c>
      <c r="H31" s="276"/>
      <c r="I31" s="276"/>
      <c r="J31" s="277"/>
      <c r="K31" s="281"/>
      <c r="L31" s="281"/>
      <c r="M31" s="189"/>
      <c r="N31" s="188"/>
      <c r="O31" s="188"/>
      <c r="P31" s="188"/>
      <c r="Q31" s="188"/>
      <c r="R31" s="188"/>
      <c r="S31" s="188"/>
      <c r="U31" s="6"/>
      <c r="V31" s="6"/>
      <c r="AA31" s="1"/>
    </row>
    <row r="32" spans="1:27" ht="15">
      <c r="A32" s="282">
        <v>600</v>
      </c>
      <c r="B32" s="287">
        <v>3492</v>
      </c>
      <c r="C32" s="281" t="s">
        <v>254</v>
      </c>
      <c r="D32" s="282">
        <v>3492</v>
      </c>
      <c r="E32" s="279">
        <v>1000</v>
      </c>
      <c r="F32" s="295"/>
      <c r="G32" s="281" t="s">
        <v>254</v>
      </c>
      <c r="H32" s="276"/>
      <c r="I32" s="276"/>
      <c r="J32" s="277"/>
      <c r="K32" s="281"/>
      <c r="L32" s="281"/>
      <c r="M32" s="188"/>
      <c r="N32" s="188"/>
      <c r="O32" s="188"/>
      <c r="P32" s="188"/>
      <c r="Q32" s="188"/>
      <c r="R32" s="188"/>
      <c r="S32" s="188"/>
      <c r="V32" s="6"/>
      <c r="AA32" s="1"/>
    </row>
    <row r="33" spans="1:27" ht="15">
      <c r="A33" s="282"/>
      <c r="B33" s="287"/>
      <c r="C33" s="281" t="s">
        <v>371</v>
      </c>
      <c r="D33" s="321">
        <v>0</v>
      </c>
      <c r="E33" s="279">
        <v>5000</v>
      </c>
      <c r="F33" s="332" t="s">
        <v>439</v>
      </c>
      <c r="G33" s="281"/>
      <c r="H33" s="276"/>
      <c r="I33" s="276"/>
      <c r="J33" s="277"/>
      <c r="K33" s="281"/>
      <c r="L33" s="281"/>
      <c r="M33" s="188"/>
      <c r="N33" s="188"/>
      <c r="O33" s="188"/>
      <c r="P33" s="188"/>
      <c r="Q33" s="188"/>
      <c r="R33" s="188"/>
      <c r="S33" s="188"/>
      <c r="V33" s="6"/>
      <c r="AA33" s="1"/>
    </row>
    <row r="34" spans="1:28" s="4" customFormat="1" ht="15">
      <c r="A34" s="276"/>
      <c r="B34" s="281"/>
      <c r="C34" s="281"/>
      <c r="E34" s="279"/>
      <c r="F34" s="282"/>
      <c r="G34" s="286"/>
      <c r="H34" s="284"/>
      <c r="I34" s="285"/>
      <c r="J34" s="277"/>
      <c r="K34" s="276"/>
      <c r="L34" s="305"/>
      <c r="M34" s="296"/>
      <c r="N34" s="296"/>
      <c r="O34" s="296"/>
      <c r="P34" s="296"/>
      <c r="Q34" s="296"/>
      <c r="R34" s="296"/>
      <c r="S34" s="296"/>
      <c r="T34"/>
      <c r="U34"/>
      <c r="V34" s="6"/>
      <c r="W34"/>
      <c r="X34"/>
      <c r="AA34"/>
      <c r="AB34"/>
    </row>
    <row r="35" spans="1:23" ht="15">
      <c r="A35" s="279">
        <f>SUM(A6:A32)</f>
        <v>21370</v>
      </c>
      <c r="B35" s="280">
        <f>SUM(B6:B32)</f>
        <v>19384.26</v>
      </c>
      <c r="C35" s="318" t="s">
        <v>359</v>
      </c>
      <c r="D35" s="282">
        <f>SUM(D6:D33)</f>
        <v>29340.97</v>
      </c>
      <c r="E35" s="279">
        <f>SUM(E6:E34)</f>
        <v>25656</v>
      </c>
      <c r="F35" s="295"/>
      <c r="G35" s="305"/>
      <c r="H35" s="305"/>
      <c r="I35" s="279"/>
      <c r="J35" s="277"/>
      <c r="K35" s="281"/>
      <c r="L35" s="281"/>
      <c r="M35" s="188"/>
      <c r="N35" s="188"/>
      <c r="O35" s="188"/>
      <c r="P35" s="188"/>
      <c r="Q35" s="188"/>
      <c r="R35" s="188"/>
      <c r="S35" s="188"/>
      <c r="V35" s="6"/>
      <c r="W35" s="1"/>
    </row>
    <row r="36" spans="1:22" ht="15">
      <c r="A36" s="306" t="s">
        <v>332</v>
      </c>
      <c r="B36" s="307">
        <v>1740.61</v>
      </c>
      <c r="C36" s="307"/>
      <c r="D36" s="274"/>
      <c r="E36" s="50"/>
      <c r="F36" s="274"/>
      <c r="G36" s="308"/>
      <c r="H36" s="308"/>
      <c r="I36" s="302"/>
      <c r="J36" s="309"/>
      <c r="K36" s="310"/>
      <c r="L36" s="296"/>
      <c r="M36" s="188"/>
      <c r="N36" s="188"/>
      <c r="O36" s="188"/>
      <c r="P36" s="188"/>
      <c r="Q36" s="188"/>
      <c r="R36" s="188"/>
      <c r="S36" s="188"/>
      <c r="T36" s="1"/>
      <c r="V36" s="6"/>
    </row>
    <row r="37" spans="1:22" ht="15">
      <c r="A37" s="50"/>
      <c r="B37" s="300">
        <f>SUM(B35:B36)</f>
        <v>21124.87</v>
      </c>
      <c r="C37" s="300"/>
      <c r="D37" s="303"/>
      <c r="E37" s="188"/>
      <c r="F37" s="303"/>
      <c r="G37" s="311"/>
      <c r="H37" s="296"/>
      <c r="I37" s="189"/>
      <c r="J37" s="312"/>
      <c r="K37" s="188"/>
      <c r="L37" s="188"/>
      <c r="M37" s="188"/>
      <c r="N37" s="188"/>
      <c r="O37" s="188"/>
      <c r="P37" s="188"/>
      <c r="Q37" s="188"/>
      <c r="R37" s="188"/>
      <c r="S37" s="188"/>
      <c r="V37" s="6"/>
    </row>
    <row r="38" spans="1:24" s="25" customFormat="1" ht="15">
      <c r="A38" s="50"/>
      <c r="B38" s="300"/>
      <c r="C38" s="300"/>
      <c r="D38" s="303"/>
      <c r="E38" s="188"/>
      <c r="F38" s="303"/>
      <c r="G38" s="311"/>
      <c r="H38" s="311"/>
      <c r="I38" s="189"/>
      <c r="J38" s="312"/>
      <c r="K38" s="296"/>
      <c r="L38" s="188"/>
      <c r="M38" s="188"/>
      <c r="N38" s="188"/>
      <c r="O38" s="188"/>
      <c r="P38" s="188"/>
      <c r="Q38" s="188"/>
      <c r="R38" s="188"/>
      <c r="S38" s="188"/>
      <c r="T38" s="21"/>
      <c r="U38" s="43"/>
      <c r="V38" s="43"/>
      <c r="W38" s="4"/>
      <c r="X38" s="4"/>
    </row>
    <row r="39" spans="1:24" ht="15">
      <c r="A39" s="188"/>
      <c r="B39" s="300"/>
      <c r="C39" s="300"/>
      <c r="D39" s="303"/>
      <c r="E39" s="188"/>
      <c r="F39" s="303"/>
      <c r="G39" s="296"/>
      <c r="H39" s="296"/>
      <c r="I39" s="189"/>
      <c r="J39" s="312"/>
      <c r="K39" s="188"/>
      <c r="L39" s="188"/>
      <c r="M39" s="188"/>
      <c r="N39" s="188"/>
      <c r="O39" s="188"/>
      <c r="P39" s="188"/>
      <c r="Q39" s="188"/>
      <c r="R39" s="188"/>
      <c r="S39" s="188"/>
      <c r="T39" s="1"/>
      <c r="V39" s="7"/>
      <c r="W39" s="21"/>
      <c r="X39" s="21"/>
    </row>
    <row r="40" spans="1:22" ht="15">
      <c r="A40" s="50"/>
      <c r="B40" s="300"/>
      <c r="C40" s="300"/>
      <c r="D40" s="303"/>
      <c r="E40" s="188"/>
      <c r="F40" s="303"/>
      <c r="G40" s="311"/>
      <c r="H40" s="311"/>
      <c r="I40" s="189"/>
      <c r="J40" s="312"/>
      <c r="K40" s="188"/>
      <c r="L40" s="188"/>
      <c r="M40" s="188"/>
      <c r="N40" s="188"/>
      <c r="O40" s="188"/>
      <c r="P40" s="188"/>
      <c r="Q40" s="188"/>
      <c r="R40" s="188"/>
      <c r="S40" s="188"/>
      <c r="U40" s="6"/>
      <c r="V40" s="6"/>
    </row>
    <row r="41" spans="1:19" ht="16.5" customHeight="1">
      <c r="A41" s="312"/>
      <c r="B41" s="300"/>
      <c r="C41" s="300"/>
      <c r="D41" s="303"/>
      <c r="E41" s="188"/>
      <c r="F41" s="303"/>
      <c r="G41" s="296"/>
      <c r="H41" s="296"/>
      <c r="I41" s="296"/>
      <c r="J41" s="312"/>
      <c r="K41" s="312"/>
      <c r="L41" s="188"/>
      <c r="M41" s="188"/>
      <c r="N41" s="188"/>
      <c r="O41" s="188"/>
      <c r="P41" s="188"/>
      <c r="Q41" s="188"/>
      <c r="R41" s="188"/>
      <c r="S41" s="188"/>
    </row>
    <row r="42" spans="1:19" ht="15.75" customHeight="1">
      <c r="A42" s="188"/>
      <c r="B42" s="300"/>
      <c r="C42" s="300"/>
      <c r="D42" s="303"/>
      <c r="E42" s="188"/>
      <c r="F42" s="303"/>
      <c r="G42" s="296"/>
      <c r="H42" s="189"/>
      <c r="I42" s="189"/>
      <c r="J42" s="312"/>
      <c r="K42" s="188"/>
      <c r="L42" s="188"/>
      <c r="M42" s="188"/>
      <c r="N42" s="188"/>
      <c r="O42" s="188"/>
      <c r="P42" s="188"/>
      <c r="Q42" s="188"/>
      <c r="R42" s="188"/>
      <c r="S42" s="188"/>
    </row>
    <row r="43" spans="1:19" ht="15">
      <c r="A43" s="188"/>
      <c r="B43" s="300"/>
      <c r="C43" s="300"/>
      <c r="D43" s="303"/>
      <c r="E43" s="188"/>
      <c r="F43" s="303"/>
      <c r="G43" s="296"/>
      <c r="H43" s="296"/>
      <c r="I43" s="189"/>
      <c r="J43" s="312"/>
      <c r="K43" s="188"/>
      <c r="L43" s="188"/>
      <c r="M43" s="188"/>
      <c r="N43" s="188"/>
      <c r="O43" s="188"/>
      <c r="P43" s="188"/>
      <c r="Q43" s="188"/>
      <c r="R43" s="188"/>
      <c r="S43" s="188"/>
    </row>
    <row r="44" spans="1:19" ht="15">
      <c r="A44" s="188"/>
      <c r="B44" s="300"/>
      <c r="C44" s="300"/>
      <c r="D44" s="303"/>
      <c r="E44" s="188"/>
      <c r="F44" s="303"/>
      <c r="G44" s="296"/>
      <c r="H44" s="296"/>
      <c r="I44" s="296"/>
      <c r="J44" s="312"/>
      <c r="K44" s="188"/>
      <c r="L44" s="188"/>
      <c r="M44" s="188"/>
      <c r="N44" s="188"/>
      <c r="O44" s="188"/>
      <c r="P44" s="188"/>
      <c r="Q44" s="188"/>
      <c r="R44" s="188"/>
      <c r="S44" s="188"/>
    </row>
    <row r="45" spans="1:19" ht="15">
      <c r="A45" s="188"/>
      <c r="B45" s="300"/>
      <c r="C45" s="300"/>
      <c r="D45" s="303"/>
      <c r="E45" s="188"/>
      <c r="F45" s="303"/>
      <c r="G45" s="189"/>
      <c r="H45" s="189"/>
      <c r="I45" s="189"/>
      <c r="J45" s="313"/>
      <c r="K45" s="50"/>
      <c r="L45" s="50"/>
      <c r="M45" s="188"/>
      <c r="N45" s="188"/>
      <c r="O45" s="188"/>
      <c r="P45" s="188"/>
      <c r="Q45" s="188"/>
      <c r="R45" s="188"/>
      <c r="S45" s="188"/>
    </row>
    <row r="46" spans="1:19" ht="15">
      <c r="A46" s="188"/>
      <c r="B46" s="300"/>
      <c r="C46" s="300"/>
      <c r="D46" s="303"/>
      <c r="E46" s="188"/>
      <c r="F46" s="303"/>
      <c r="G46" s="315"/>
      <c r="H46" s="315"/>
      <c r="I46" s="315"/>
      <c r="J46" s="316"/>
      <c r="K46" s="314"/>
      <c r="L46" s="50"/>
      <c r="M46" s="188"/>
      <c r="N46" s="188"/>
      <c r="O46" s="188"/>
      <c r="P46" s="188"/>
      <c r="Q46" s="188"/>
      <c r="R46" s="188"/>
      <c r="S46" s="188"/>
    </row>
    <row r="47" spans="1:19" ht="15">
      <c r="A47" s="50"/>
      <c r="B47" s="300"/>
      <c r="C47" s="300"/>
      <c r="D47" s="303"/>
      <c r="E47" s="188"/>
      <c r="F47" s="303"/>
      <c r="G47" s="189"/>
      <c r="H47" s="189"/>
      <c r="I47" s="189"/>
      <c r="J47" s="313"/>
      <c r="K47" s="50"/>
      <c r="L47" s="50"/>
      <c r="M47" s="188"/>
      <c r="N47" s="188"/>
      <c r="O47" s="188"/>
      <c r="P47" s="188"/>
      <c r="Q47" s="188"/>
      <c r="R47" s="188"/>
      <c r="S47" s="188"/>
    </row>
    <row r="48" spans="1:19" ht="15">
      <c r="A48" s="50"/>
      <c r="B48" s="300"/>
      <c r="C48" s="300"/>
      <c r="D48" s="303"/>
      <c r="E48" s="188"/>
      <c r="F48" s="303"/>
      <c r="G48" s="189"/>
      <c r="H48" s="189"/>
      <c r="I48" s="189"/>
      <c r="J48" s="313"/>
      <c r="K48" s="50"/>
      <c r="L48" s="50"/>
      <c r="M48" s="188"/>
      <c r="N48" s="188"/>
      <c r="O48" s="188"/>
      <c r="P48" s="188"/>
      <c r="Q48" s="188"/>
      <c r="R48" s="188"/>
      <c r="S48" s="188"/>
    </row>
    <row r="49" spans="1:19" ht="15">
      <c r="A49" s="50"/>
      <c r="B49" s="300"/>
      <c r="C49" s="300"/>
      <c r="D49" s="303"/>
      <c r="E49" s="188"/>
      <c r="F49" s="303"/>
      <c r="G49" s="189"/>
      <c r="H49" s="189"/>
      <c r="I49" s="189"/>
      <c r="J49" s="313"/>
      <c r="K49" s="50"/>
      <c r="L49" s="50"/>
      <c r="M49" s="188"/>
      <c r="N49" s="188"/>
      <c r="O49" s="188"/>
      <c r="P49" s="188"/>
      <c r="Q49" s="188"/>
      <c r="R49" s="188"/>
      <c r="S49" s="188"/>
    </row>
    <row r="50" spans="1:19" ht="15">
      <c r="A50" s="314"/>
      <c r="B50" s="317"/>
      <c r="C50" s="317"/>
      <c r="D50" s="303"/>
      <c r="E50" s="188"/>
      <c r="F50" s="303"/>
      <c r="G50" s="315"/>
      <c r="H50" s="315"/>
      <c r="I50" s="315"/>
      <c r="J50" s="316"/>
      <c r="K50" s="314"/>
      <c r="L50" s="50"/>
      <c r="M50" s="188"/>
      <c r="N50" s="188"/>
      <c r="O50" s="188"/>
      <c r="P50" s="188"/>
      <c r="Q50" s="188"/>
      <c r="R50" s="188"/>
      <c r="S50" s="188"/>
    </row>
    <row r="51" spans="1:19" ht="15">
      <c r="A51" s="50"/>
      <c r="B51" s="300"/>
      <c r="C51" s="300"/>
      <c r="D51" s="303"/>
      <c r="E51" s="188"/>
      <c r="F51" s="303"/>
      <c r="G51" s="189"/>
      <c r="H51" s="189"/>
      <c r="I51" s="189"/>
      <c r="J51" s="313"/>
      <c r="K51" s="50"/>
      <c r="L51" s="50"/>
      <c r="M51" s="188"/>
      <c r="N51" s="188"/>
      <c r="O51" s="188"/>
      <c r="P51" s="188"/>
      <c r="Q51" s="188"/>
      <c r="R51" s="188"/>
      <c r="S51" s="188"/>
    </row>
    <row r="52" spans="1:19" ht="15">
      <c r="A52" s="50"/>
      <c r="B52" s="300"/>
      <c r="C52" s="300"/>
      <c r="D52" s="303"/>
      <c r="E52" s="188"/>
      <c r="F52" s="303"/>
      <c r="G52" s="189"/>
      <c r="H52" s="189"/>
      <c r="I52" s="189"/>
      <c r="J52" s="313"/>
      <c r="K52" s="50"/>
      <c r="L52" s="50"/>
      <c r="M52" s="188"/>
      <c r="N52" s="188"/>
      <c r="O52" s="188"/>
      <c r="P52" s="188"/>
      <c r="Q52" s="188"/>
      <c r="R52" s="188"/>
      <c r="S52" s="188"/>
    </row>
    <row r="53" spans="1:19" ht="15">
      <c r="A53" s="50"/>
      <c r="B53" s="300"/>
      <c r="C53" s="300"/>
      <c r="D53" s="303"/>
      <c r="E53" s="188"/>
      <c r="F53" s="303"/>
      <c r="G53" s="189"/>
      <c r="H53" s="189"/>
      <c r="I53" s="189"/>
      <c r="J53" s="313"/>
      <c r="K53" s="50"/>
      <c r="L53" s="50"/>
      <c r="M53" s="188"/>
      <c r="N53" s="188"/>
      <c r="O53" s="188"/>
      <c r="P53" s="188"/>
      <c r="Q53" s="188"/>
      <c r="R53" s="188"/>
      <c r="S53" s="188"/>
    </row>
    <row r="54" spans="1:19" ht="15">
      <c r="A54" s="50"/>
      <c r="B54" s="300"/>
      <c r="C54" s="300"/>
      <c r="D54" s="303"/>
      <c r="E54" s="188"/>
      <c r="F54" s="303"/>
      <c r="G54" s="189"/>
      <c r="H54" s="189"/>
      <c r="I54" s="189"/>
      <c r="J54" s="313"/>
      <c r="K54" s="50"/>
      <c r="L54" s="50"/>
      <c r="M54" s="188"/>
      <c r="N54" s="188"/>
      <c r="O54" s="188"/>
      <c r="P54" s="188"/>
      <c r="Q54" s="188"/>
      <c r="R54" s="188"/>
      <c r="S54" s="188"/>
    </row>
    <row r="55" spans="1:19" ht="15">
      <c r="A55" s="50"/>
      <c r="B55" s="300"/>
      <c r="C55" s="300"/>
      <c r="D55" s="303"/>
      <c r="E55" s="188"/>
      <c r="F55" s="303"/>
      <c r="G55" s="189"/>
      <c r="H55" s="189"/>
      <c r="I55" s="189"/>
      <c r="J55" s="313"/>
      <c r="K55" s="50"/>
      <c r="L55" s="50"/>
      <c r="M55" s="188"/>
      <c r="N55" s="188"/>
      <c r="O55" s="188"/>
      <c r="P55" s="188"/>
      <c r="Q55" s="188"/>
      <c r="R55" s="188"/>
      <c r="S55" s="188"/>
    </row>
    <row r="56" spans="1:19" ht="15">
      <c r="A56" s="50"/>
      <c r="B56" s="300"/>
      <c r="C56" s="300"/>
      <c r="D56" s="303"/>
      <c r="E56" s="188"/>
      <c r="F56" s="303"/>
      <c r="G56" s="189"/>
      <c r="H56" s="189"/>
      <c r="I56" s="189"/>
      <c r="J56" s="313"/>
      <c r="K56" s="50"/>
      <c r="L56" s="50"/>
      <c r="M56" s="188"/>
      <c r="N56" s="188"/>
      <c r="O56" s="188"/>
      <c r="P56" s="188"/>
      <c r="Q56" s="188"/>
      <c r="R56" s="188"/>
      <c r="S56" s="188"/>
    </row>
    <row r="57" spans="1:19" ht="15">
      <c r="A57" s="50"/>
      <c r="B57" s="300"/>
      <c r="C57" s="300"/>
      <c r="D57" s="303"/>
      <c r="E57" s="188"/>
      <c r="F57" s="303"/>
      <c r="G57" s="189"/>
      <c r="H57" s="189"/>
      <c r="I57" s="189"/>
      <c r="J57" s="313"/>
      <c r="K57" s="50"/>
      <c r="L57" s="50"/>
      <c r="M57" s="188"/>
      <c r="N57" s="188"/>
      <c r="O57" s="188"/>
      <c r="P57" s="188"/>
      <c r="Q57" s="188"/>
      <c r="R57" s="188"/>
      <c r="S57" s="188"/>
    </row>
    <row r="58" spans="1:19" ht="15">
      <c r="A58" s="50"/>
      <c r="B58" s="300"/>
      <c r="C58" s="300"/>
      <c r="D58" s="303"/>
      <c r="E58" s="188"/>
      <c r="F58" s="303"/>
      <c r="G58" s="189"/>
      <c r="H58" s="189"/>
      <c r="I58" s="189"/>
      <c r="J58" s="313"/>
      <c r="K58" s="50"/>
      <c r="L58" s="50"/>
      <c r="M58" s="188"/>
      <c r="N58" s="188"/>
      <c r="O58" s="188"/>
      <c r="P58" s="188"/>
      <c r="Q58" s="188"/>
      <c r="R58" s="188"/>
      <c r="S58" s="188"/>
    </row>
    <row r="59" spans="1:19" ht="15">
      <c r="A59" s="50"/>
      <c r="B59" s="300"/>
      <c r="C59" s="300"/>
      <c r="D59" s="303"/>
      <c r="E59" s="188"/>
      <c r="F59" s="303"/>
      <c r="G59" s="189"/>
      <c r="H59" s="189"/>
      <c r="I59" s="189"/>
      <c r="J59" s="313"/>
      <c r="K59" s="50"/>
      <c r="L59" s="50"/>
      <c r="M59" s="188"/>
      <c r="N59" s="188"/>
      <c r="O59" s="188"/>
      <c r="P59" s="188"/>
      <c r="Q59" s="188"/>
      <c r="R59" s="188"/>
      <c r="S59" s="188"/>
    </row>
    <row r="60" spans="1:19" ht="15">
      <c r="A60" s="50"/>
      <c r="B60" s="300"/>
      <c r="C60" s="300"/>
      <c r="D60" s="303"/>
      <c r="E60" s="188"/>
      <c r="F60" s="303"/>
      <c r="G60" s="189"/>
      <c r="H60" s="189"/>
      <c r="I60" s="189"/>
      <c r="J60" s="313"/>
      <c r="K60" s="50"/>
      <c r="L60" s="50"/>
      <c r="M60" s="188"/>
      <c r="N60" s="188"/>
      <c r="O60" s="188"/>
      <c r="P60" s="188"/>
      <c r="Q60" s="188"/>
      <c r="R60" s="188"/>
      <c r="S60" s="188"/>
    </row>
    <row r="61" spans="1:12" ht="15">
      <c r="A61" s="13"/>
      <c r="G61" s="5"/>
      <c r="H61" s="5"/>
      <c r="I61" s="5"/>
      <c r="J61" s="18"/>
      <c r="K61" s="7"/>
      <c r="L61" s="7"/>
    </row>
    <row r="62" spans="1:12" ht="15">
      <c r="A62" s="13"/>
      <c r="G62" s="5"/>
      <c r="H62" s="5"/>
      <c r="I62" s="5"/>
      <c r="J62" s="18"/>
      <c r="K62" s="7"/>
      <c r="L62" s="7"/>
    </row>
    <row r="63" spans="1:12" ht="15">
      <c r="A63" s="13"/>
      <c r="G63" s="5"/>
      <c r="H63" s="5"/>
      <c r="I63" s="5"/>
      <c r="J63" s="18"/>
      <c r="K63" s="7"/>
      <c r="L63" s="7"/>
    </row>
    <row r="64" spans="1:12" ht="15">
      <c r="A64" s="13"/>
      <c r="G64" s="5"/>
      <c r="H64" s="5"/>
      <c r="I64" s="5"/>
      <c r="J64" s="18"/>
      <c r="K64" s="7"/>
      <c r="L64" s="7"/>
    </row>
    <row r="65" spans="1:12" ht="15">
      <c r="A65" s="13"/>
      <c r="G65" s="5"/>
      <c r="H65" s="5"/>
      <c r="I65" s="5"/>
      <c r="J65" s="18"/>
      <c r="K65" s="7"/>
      <c r="L65" s="7"/>
    </row>
    <row r="66" spans="1:12" ht="15">
      <c r="A66" s="13"/>
      <c r="G66" s="5"/>
      <c r="H66" s="5"/>
      <c r="I66" s="5"/>
      <c r="J66" s="18"/>
      <c r="K66" s="7"/>
      <c r="L66" s="7"/>
    </row>
  </sheetData>
  <sheetProtection/>
  <printOptions/>
  <pageMargins left="0.5511811023622047" right="0" top="0.3937007874015748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6"/>
  <sheetViews>
    <sheetView zoomScale="90" zoomScaleNormal="90" zoomScalePageLayoutView="0" workbookViewId="0" topLeftCell="C20">
      <selection activeCell="E36" sqref="E36"/>
    </sheetView>
  </sheetViews>
  <sheetFormatPr defaultColWidth="9.140625" defaultRowHeight="12.75"/>
  <cols>
    <col min="1" max="1" width="11.7109375" style="12" customWidth="1"/>
    <col min="2" max="2" width="12.28125" style="223" customWidth="1"/>
    <col min="3" max="3" width="63.8515625" style="223" customWidth="1"/>
    <col min="4" max="4" width="17.57421875" style="273" customWidth="1"/>
    <col min="5" max="5" width="17.57421875" style="8" customWidth="1"/>
    <col min="6" max="6" width="47.00390625" style="273" customWidth="1"/>
    <col min="7" max="7" width="14.28125" style="4" customWidth="1"/>
    <col min="8" max="8" width="12.140625" style="4" customWidth="1"/>
    <col min="9" max="9" width="14.28125" style="4" customWidth="1"/>
    <col min="10" max="10" width="14.57421875" style="17" customWidth="1"/>
    <col min="11" max="11" width="12.7109375" style="0" customWidth="1"/>
    <col min="12" max="12" width="10.7109375" style="0" customWidth="1"/>
    <col min="13" max="13" width="10.140625" style="0" customWidth="1"/>
    <col min="14" max="14" width="23.28125" style="0" customWidth="1"/>
    <col min="15" max="15" width="10.7109375" style="0" customWidth="1"/>
    <col min="17" max="17" width="12.57421875" style="0" customWidth="1"/>
    <col min="21" max="21" width="11.57421875" style="0" customWidth="1"/>
    <col min="27" max="27" width="12.8515625" style="0" customWidth="1"/>
  </cols>
  <sheetData>
    <row r="1" spans="1:11" ht="21">
      <c r="A1" s="71" t="s">
        <v>140</v>
      </c>
      <c r="E1" s="131" t="s">
        <v>372</v>
      </c>
      <c r="K1" s="123"/>
    </row>
    <row r="2" ht="15">
      <c r="L2" s="47"/>
    </row>
    <row r="3" spans="1:19" ht="15">
      <c r="A3" s="289" t="s">
        <v>138</v>
      </c>
      <c r="B3" s="290" t="s">
        <v>276</v>
      </c>
      <c r="C3" s="290"/>
      <c r="D3" s="291" t="s">
        <v>249</v>
      </c>
      <c r="E3" s="289" t="s">
        <v>139</v>
      </c>
      <c r="F3" s="291"/>
      <c r="G3" s="276"/>
      <c r="H3" s="276"/>
      <c r="I3" s="276"/>
      <c r="J3" s="277"/>
      <c r="K3" s="281"/>
      <c r="L3" s="281"/>
      <c r="M3" s="292"/>
      <c r="N3" s="188"/>
      <c r="O3" s="188"/>
      <c r="P3" s="188"/>
      <c r="Q3" s="188"/>
      <c r="R3" s="188"/>
      <c r="S3" s="188"/>
    </row>
    <row r="4" spans="1:19" ht="15">
      <c r="A4" s="289" t="s">
        <v>273</v>
      </c>
      <c r="B4" s="290" t="s">
        <v>277</v>
      </c>
      <c r="C4" s="290"/>
      <c r="D4" s="293" t="s">
        <v>273</v>
      </c>
      <c r="E4" s="294" t="s">
        <v>322</v>
      </c>
      <c r="F4" s="293"/>
      <c r="G4" s="276"/>
      <c r="H4" s="276"/>
      <c r="I4" s="276"/>
      <c r="J4" s="277"/>
      <c r="K4" s="281"/>
      <c r="L4" s="281"/>
      <c r="M4" s="188"/>
      <c r="N4" s="188"/>
      <c r="O4" s="188"/>
      <c r="P4" s="188"/>
      <c r="Q4" s="188"/>
      <c r="R4" s="188"/>
      <c r="S4" s="188"/>
    </row>
    <row r="5" spans="1:19" ht="15">
      <c r="A5" s="289" t="s">
        <v>248</v>
      </c>
      <c r="B5" s="290"/>
      <c r="C5" s="290"/>
      <c r="D5" s="291" t="s">
        <v>18</v>
      </c>
      <c r="E5" s="289" t="s">
        <v>248</v>
      </c>
      <c r="F5" s="291"/>
      <c r="G5" s="276"/>
      <c r="H5" s="276"/>
      <c r="I5" s="276"/>
      <c r="J5" s="277"/>
      <c r="K5" s="281"/>
      <c r="L5" s="281"/>
      <c r="M5" s="275"/>
      <c r="N5" s="188"/>
      <c r="O5" s="188"/>
      <c r="P5" s="188"/>
      <c r="Q5" s="188"/>
      <c r="R5" s="188"/>
      <c r="S5" s="188"/>
    </row>
    <row r="6" spans="1:19" s="8" customFormat="1" ht="15">
      <c r="A6" s="279">
        <v>400</v>
      </c>
      <c r="B6" s="287">
        <v>167.56</v>
      </c>
      <c r="C6" s="278" t="s">
        <v>187</v>
      </c>
      <c r="D6" s="282">
        <v>367.56</v>
      </c>
      <c r="E6" s="279">
        <v>400</v>
      </c>
      <c r="F6" s="282"/>
      <c r="G6" s="278" t="s">
        <v>187</v>
      </c>
      <c r="H6" s="281"/>
      <c r="I6" s="281"/>
      <c r="J6" s="277"/>
      <c r="K6" s="281"/>
      <c r="L6" s="281"/>
      <c r="M6" s="275"/>
      <c r="N6" s="188"/>
      <c r="O6" s="188"/>
      <c r="P6" s="188"/>
      <c r="Q6" s="188"/>
      <c r="R6" s="188"/>
      <c r="S6" s="188"/>
    </row>
    <row r="7" spans="1:22" s="8" customFormat="1" ht="15">
      <c r="A7" s="279">
        <v>2000</v>
      </c>
      <c r="B7" s="287">
        <v>1425.28</v>
      </c>
      <c r="C7" s="278" t="s">
        <v>274</v>
      </c>
      <c r="D7" s="282">
        <v>1725.28</v>
      </c>
      <c r="E7" s="279">
        <v>1600</v>
      </c>
      <c r="F7" s="295" t="s">
        <v>345</v>
      </c>
      <c r="G7" s="278" t="s">
        <v>274</v>
      </c>
      <c r="H7" s="281"/>
      <c r="I7" s="281"/>
      <c r="J7" s="277"/>
      <c r="K7" s="281"/>
      <c r="L7" s="281"/>
      <c r="M7" s="275"/>
      <c r="N7" s="188"/>
      <c r="O7" s="188"/>
      <c r="P7" s="188"/>
      <c r="Q7" s="188"/>
      <c r="R7" s="188"/>
      <c r="S7" s="188"/>
      <c r="V7" s="15"/>
    </row>
    <row r="8" spans="1:27" s="8" customFormat="1" ht="15">
      <c r="A8" s="279">
        <v>300</v>
      </c>
      <c r="B8" s="287">
        <v>240</v>
      </c>
      <c r="C8" s="278" t="s">
        <v>121</v>
      </c>
      <c r="D8" s="282">
        <v>240</v>
      </c>
      <c r="E8" s="279">
        <v>300</v>
      </c>
      <c r="F8" s="295"/>
      <c r="G8" s="278" t="s">
        <v>121</v>
      </c>
      <c r="H8" s="281"/>
      <c r="I8" s="281"/>
      <c r="J8" s="277"/>
      <c r="K8" s="281"/>
      <c r="L8" s="281"/>
      <c r="M8" s="275"/>
      <c r="N8" s="188"/>
      <c r="O8" s="188"/>
      <c r="P8" s="188"/>
      <c r="Q8" s="188"/>
      <c r="R8" s="296"/>
      <c r="S8" s="188"/>
      <c r="V8" s="15"/>
      <c r="Z8" s="15"/>
      <c r="AA8" s="50"/>
    </row>
    <row r="9" spans="1:22" s="8" customFormat="1" ht="15">
      <c r="A9" s="279">
        <v>2600</v>
      </c>
      <c r="B9" s="287">
        <v>1716.6399999999999</v>
      </c>
      <c r="C9" s="278" t="s">
        <v>250</v>
      </c>
      <c r="D9" s="282">
        <v>2574.96</v>
      </c>
      <c r="E9" s="279">
        <v>2600</v>
      </c>
      <c r="F9" s="295"/>
      <c r="G9" s="278" t="s">
        <v>250</v>
      </c>
      <c r="H9" s="281"/>
      <c r="I9" s="281"/>
      <c r="J9" s="277"/>
      <c r="K9" s="281"/>
      <c r="L9" s="281"/>
      <c r="M9" s="275"/>
      <c r="N9" s="188"/>
      <c r="O9" s="188"/>
      <c r="P9" s="188"/>
      <c r="Q9" s="188"/>
      <c r="R9" s="188"/>
      <c r="S9" s="188"/>
      <c r="V9" s="15"/>
    </row>
    <row r="10" spans="1:22" s="8" customFormat="1" ht="15">
      <c r="A10" s="279">
        <v>120</v>
      </c>
      <c r="B10" s="287">
        <v>0</v>
      </c>
      <c r="C10" s="278" t="s">
        <v>109</v>
      </c>
      <c r="D10" s="282">
        <v>0</v>
      </c>
      <c r="E10" s="280">
        <v>120</v>
      </c>
      <c r="F10" s="295"/>
      <c r="G10" s="278" t="s">
        <v>109</v>
      </c>
      <c r="H10" s="281"/>
      <c r="I10" s="281"/>
      <c r="J10" s="277"/>
      <c r="K10" s="281"/>
      <c r="L10" s="281"/>
      <c r="M10" s="275"/>
      <c r="N10" s="188"/>
      <c r="O10" s="188"/>
      <c r="P10" s="188"/>
      <c r="Q10" s="188"/>
      <c r="R10" s="188"/>
      <c r="S10" s="188"/>
      <c r="V10" s="15"/>
    </row>
    <row r="11" spans="1:22" s="8" customFormat="1" ht="15">
      <c r="A11" s="279">
        <v>0</v>
      </c>
      <c r="B11" s="287">
        <v>344.14</v>
      </c>
      <c r="C11" s="278" t="s">
        <v>346</v>
      </c>
      <c r="D11" s="282">
        <v>1147.1399999999999</v>
      </c>
      <c r="E11" s="279">
        <v>0</v>
      </c>
      <c r="F11" s="295" t="s">
        <v>351</v>
      </c>
      <c r="G11" s="278" t="s">
        <v>346</v>
      </c>
      <c r="H11" s="281"/>
      <c r="I11" s="281"/>
      <c r="J11" s="281"/>
      <c r="K11" s="281"/>
      <c r="L11" s="281"/>
      <c r="M11" s="275"/>
      <c r="N11" s="188"/>
      <c r="O11" s="188"/>
      <c r="P11" s="188"/>
      <c r="Q11" s="188"/>
      <c r="R11" s="188"/>
      <c r="S11" s="188"/>
      <c r="V11" s="15"/>
    </row>
    <row r="12" spans="1:22" s="8" customFormat="1" ht="15">
      <c r="A12" s="279">
        <v>200</v>
      </c>
      <c r="B12" s="287">
        <v>0</v>
      </c>
      <c r="C12" s="278" t="s">
        <v>325</v>
      </c>
      <c r="D12" s="282">
        <v>200</v>
      </c>
      <c r="E12" s="282">
        <v>200</v>
      </c>
      <c r="F12" s="295" t="s">
        <v>348</v>
      </c>
      <c r="G12" s="278" t="s">
        <v>325</v>
      </c>
      <c r="H12" s="281"/>
      <c r="I12" s="281"/>
      <c r="J12" s="277"/>
      <c r="K12" s="281"/>
      <c r="L12" s="281"/>
      <c r="M12" s="275"/>
      <c r="N12" s="188"/>
      <c r="O12" s="188"/>
      <c r="P12" s="188"/>
      <c r="Q12" s="188"/>
      <c r="R12" s="188"/>
      <c r="S12" s="188"/>
      <c r="V12" s="15"/>
    </row>
    <row r="13" spans="1:22" s="8" customFormat="1" ht="15">
      <c r="A13" s="279">
        <v>400</v>
      </c>
      <c r="B13" s="287">
        <v>205.81</v>
      </c>
      <c r="C13" s="278" t="s">
        <v>0</v>
      </c>
      <c r="D13" s="282">
        <v>405.81</v>
      </c>
      <c r="E13" s="279">
        <v>450</v>
      </c>
      <c r="F13" s="295" t="s">
        <v>352</v>
      </c>
      <c r="G13" s="278" t="s">
        <v>0</v>
      </c>
      <c r="H13" s="281"/>
      <c r="I13" s="297"/>
      <c r="J13" s="281"/>
      <c r="K13" s="281"/>
      <c r="L13" s="281"/>
      <c r="M13" s="275"/>
      <c r="N13" s="188"/>
      <c r="O13" s="188"/>
      <c r="P13" s="188"/>
      <c r="Q13" s="188"/>
      <c r="R13" s="188"/>
      <c r="S13" s="188"/>
      <c r="V13" s="15"/>
    </row>
    <row r="14" spans="1:22" s="8" customFormat="1" ht="15">
      <c r="A14" s="279">
        <v>300</v>
      </c>
      <c r="B14" s="287">
        <v>0</v>
      </c>
      <c r="C14" s="278" t="s">
        <v>102</v>
      </c>
      <c r="D14" s="282">
        <v>1300</v>
      </c>
      <c r="E14" s="279">
        <v>0</v>
      </c>
      <c r="F14" s="295" t="s">
        <v>351</v>
      </c>
      <c r="G14" s="278" t="s">
        <v>102</v>
      </c>
      <c r="H14" s="281"/>
      <c r="I14" s="281"/>
      <c r="J14" s="277"/>
      <c r="K14" s="281"/>
      <c r="L14" s="281"/>
      <c r="M14" s="275"/>
      <c r="N14" s="188"/>
      <c r="O14" s="188"/>
      <c r="P14" s="188"/>
      <c r="Q14" s="188"/>
      <c r="R14" s="298"/>
      <c r="S14" s="188"/>
      <c r="V14" s="15"/>
    </row>
    <row r="15" spans="1:22" s="8" customFormat="1" ht="15">
      <c r="A15" s="279">
        <v>600</v>
      </c>
      <c r="B15" s="287">
        <v>0</v>
      </c>
      <c r="C15" s="278" t="s">
        <v>112</v>
      </c>
      <c r="D15" s="282">
        <v>600</v>
      </c>
      <c r="E15" s="279">
        <v>650</v>
      </c>
      <c r="F15" s="281" t="s">
        <v>275</v>
      </c>
      <c r="G15" s="278" t="s">
        <v>112</v>
      </c>
      <c r="H15" s="281"/>
      <c r="I15" s="281"/>
      <c r="J15" s="277"/>
      <c r="K15" s="281"/>
      <c r="L15" s="281"/>
      <c r="M15" s="275"/>
      <c r="N15" s="50"/>
      <c r="O15" s="188"/>
      <c r="P15" s="188"/>
      <c r="Q15" s="188"/>
      <c r="R15" s="188"/>
      <c r="S15" s="188"/>
      <c r="V15" s="15"/>
    </row>
    <row r="16" spans="1:25" s="8" customFormat="1" ht="15">
      <c r="A16" s="279">
        <v>0</v>
      </c>
      <c r="B16" s="287">
        <v>0</v>
      </c>
      <c r="C16" s="278" t="s">
        <v>125</v>
      </c>
      <c r="D16" s="282">
        <v>0</v>
      </c>
      <c r="E16" s="279">
        <v>0</v>
      </c>
      <c r="F16" s="295"/>
      <c r="G16" s="278" t="s">
        <v>125</v>
      </c>
      <c r="H16" s="281"/>
      <c r="I16" s="281"/>
      <c r="J16" s="277"/>
      <c r="K16" s="281"/>
      <c r="L16" s="281"/>
      <c r="M16" s="275"/>
      <c r="N16" s="188"/>
      <c r="O16" s="188"/>
      <c r="P16" s="188"/>
      <c r="Q16" s="188"/>
      <c r="R16" s="188"/>
      <c r="S16" s="188"/>
      <c r="V16" s="15"/>
      <c r="Y16" s="50"/>
    </row>
    <row r="17" spans="1:22" s="8" customFormat="1" ht="15">
      <c r="A17" s="279">
        <v>2500</v>
      </c>
      <c r="B17" s="287">
        <v>0</v>
      </c>
      <c r="C17" s="278" t="s">
        <v>77</v>
      </c>
      <c r="D17" s="282">
        <v>0</v>
      </c>
      <c r="E17" s="280">
        <v>2500</v>
      </c>
      <c r="F17" s="295" t="s">
        <v>347</v>
      </c>
      <c r="G17" s="278" t="s">
        <v>77</v>
      </c>
      <c r="H17" s="281"/>
      <c r="I17" s="281"/>
      <c r="J17" s="277"/>
      <c r="K17" s="281"/>
      <c r="L17" s="281"/>
      <c r="M17" s="275"/>
      <c r="N17" s="188"/>
      <c r="O17" s="188"/>
      <c r="P17" s="188"/>
      <c r="Q17" s="188"/>
      <c r="R17" s="188"/>
      <c r="S17" s="188"/>
      <c r="V17" s="15"/>
    </row>
    <row r="18" spans="1:24" s="8" customFormat="1" ht="15">
      <c r="A18" s="279">
        <v>600</v>
      </c>
      <c r="B18" s="287">
        <v>613.29</v>
      </c>
      <c r="C18" s="278" t="s">
        <v>1</v>
      </c>
      <c r="D18" s="282">
        <v>613.29</v>
      </c>
      <c r="E18" s="279">
        <v>650</v>
      </c>
      <c r="F18" s="295"/>
      <c r="G18" s="278" t="s">
        <v>1</v>
      </c>
      <c r="H18" s="281"/>
      <c r="I18" s="281"/>
      <c r="J18" s="277"/>
      <c r="K18" s="281"/>
      <c r="L18" s="281"/>
      <c r="M18" s="275"/>
      <c r="N18" s="188"/>
      <c r="O18" s="188"/>
      <c r="P18" s="188"/>
      <c r="Q18" s="188"/>
      <c r="R18" s="188"/>
      <c r="S18" s="188"/>
      <c r="T18" s="188"/>
      <c r="U18" s="189"/>
      <c r="V18" s="189"/>
      <c r="W18" s="48"/>
      <c r="X18" s="48"/>
    </row>
    <row r="19" spans="1:24" s="8" customFormat="1" ht="15">
      <c r="A19" s="279">
        <v>50</v>
      </c>
      <c r="B19" s="287">
        <v>0</v>
      </c>
      <c r="C19" s="278" t="s">
        <v>127</v>
      </c>
      <c r="D19" s="282">
        <v>50</v>
      </c>
      <c r="E19" s="279">
        <v>60</v>
      </c>
      <c r="F19" s="295"/>
      <c r="G19" s="278" t="s">
        <v>127</v>
      </c>
      <c r="H19" s="281"/>
      <c r="I19" s="281"/>
      <c r="J19" s="277"/>
      <c r="K19" s="281"/>
      <c r="L19" s="281"/>
      <c r="M19" s="275"/>
      <c r="N19" s="188"/>
      <c r="O19" s="188"/>
      <c r="P19" s="188"/>
      <c r="Q19" s="188"/>
      <c r="R19" s="188"/>
      <c r="S19" s="188"/>
      <c r="V19" s="15"/>
      <c r="W19" s="188"/>
      <c r="X19" s="188"/>
    </row>
    <row r="20" spans="1:22" s="8" customFormat="1" ht="15">
      <c r="A20" s="279">
        <v>300</v>
      </c>
      <c r="B20" s="287">
        <v>170</v>
      </c>
      <c r="C20" s="278" t="s">
        <v>110</v>
      </c>
      <c r="D20" s="282">
        <v>170</v>
      </c>
      <c r="E20" s="279">
        <v>300</v>
      </c>
      <c r="F20" s="295"/>
      <c r="G20" s="278" t="s">
        <v>110</v>
      </c>
      <c r="H20" s="281"/>
      <c r="I20" s="281"/>
      <c r="J20" s="277"/>
      <c r="K20" s="281"/>
      <c r="L20" s="281"/>
      <c r="M20" s="275"/>
      <c r="N20" s="188"/>
      <c r="O20" s="188"/>
      <c r="P20" s="188"/>
      <c r="Q20" s="188"/>
      <c r="R20" s="299"/>
      <c r="S20" s="188"/>
      <c r="U20" s="15"/>
      <c r="V20" s="15"/>
    </row>
    <row r="21" spans="1:22" s="8" customFormat="1" ht="15" customHeight="1">
      <c r="A21" s="279">
        <v>400</v>
      </c>
      <c r="B21" s="287">
        <v>355.21000000000004</v>
      </c>
      <c r="C21" s="278" t="s">
        <v>128</v>
      </c>
      <c r="D21" s="282">
        <v>355.21000000000004</v>
      </c>
      <c r="E21" s="279">
        <v>400</v>
      </c>
      <c r="F21" s="295" t="s">
        <v>253</v>
      </c>
      <c r="G21" s="278" t="s">
        <v>128</v>
      </c>
      <c r="H21" s="281"/>
      <c r="I21" s="281"/>
      <c r="J21" s="277"/>
      <c r="K21" s="281"/>
      <c r="L21" s="281"/>
      <c r="M21" s="275"/>
      <c r="N21" s="300"/>
      <c r="O21" s="301"/>
      <c r="P21" s="188"/>
      <c r="Q21" s="188"/>
      <c r="R21" s="188"/>
      <c r="S21" s="188"/>
      <c r="V21" s="15"/>
    </row>
    <row r="22" spans="1:19" s="8" customFormat="1" ht="15.75" customHeight="1">
      <c r="A22" s="279">
        <v>0</v>
      </c>
      <c r="B22" s="287">
        <v>0</v>
      </c>
      <c r="C22" s="283" t="s">
        <v>113</v>
      </c>
      <c r="D22" s="282">
        <v>0</v>
      </c>
      <c r="E22" s="279">
        <v>0</v>
      </c>
      <c r="F22" s="295"/>
      <c r="G22" s="283" t="s">
        <v>113</v>
      </c>
      <c r="H22" s="281"/>
      <c r="I22" s="281"/>
      <c r="J22" s="277"/>
      <c r="K22" s="281"/>
      <c r="L22" s="281"/>
      <c r="M22" s="275"/>
      <c r="N22" s="301"/>
      <c r="O22" s="301"/>
      <c r="P22" s="188"/>
      <c r="Q22" s="188"/>
      <c r="R22" s="188"/>
      <c r="S22" s="188"/>
    </row>
    <row r="23" spans="1:19" s="8" customFormat="1" ht="15">
      <c r="A23" s="279">
        <v>200</v>
      </c>
      <c r="B23" s="287">
        <v>75</v>
      </c>
      <c r="C23" s="278" t="s">
        <v>130</v>
      </c>
      <c r="D23" s="282">
        <v>150</v>
      </c>
      <c r="E23" s="279">
        <v>200</v>
      </c>
      <c r="F23" s="295"/>
      <c r="G23" s="278" t="s">
        <v>130</v>
      </c>
      <c r="H23" s="281"/>
      <c r="I23" s="281"/>
      <c r="J23" s="277"/>
      <c r="K23" s="281"/>
      <c r="L23" s="281"/>
      <c r="M23" s="275"/>
      <c r="N23" s="50"/>
      <c r="O23" s="188"/>
      <c r="P23" s="188"/>
      <c r="Q23" s="188"/>
      <c r="R23" s="188"/>
      <c r="S23" s="188"/>
    </row>
    <row r="24" spans="1:19" s="8" customFormat="1" ht="15">
      <c r="A24" s="279">
        <v>1700</v>
      </c>
      <c r="B24" s="287">
        <v>1147.36</v>
      </c>
      <c r="C24" s="278" t="s">
        <v>350</v>
      </c>
      <c r="D24" s="282">
        <v>1721.04</v>
      </c>
      <c r="E24" s="279">
        <v>1725</v>
      </c>
      <c r="F24" s="295"/>
      <c r="G24" s="278" t="s">
        <v>350</v>
      </c>
      <c r="H24" s="281"/>
      <c r="I24" s="281"/>
      <c r="J24" s="277"/>
      <c r="K24" s="281"/>
      <c r="L24" s="281"/>
      <c r="M24" s="275"/>
      <c r="N24" s="50"/>
      <c r="O24" s="188"/>
      <c r="P24" s="188"/>
      <c r="Q24" s="188"/>
      <c r="R24" s="188"/>
      <c r="S24" s="188"/>
    </row>
    <row r="25" spans="1:22" s="8" customFormat="1" ht="15">
      <c r="A25" s="279">
        <v>1300</v>
      </c>
      <c r="B25" s="287">
        <v>3147.64</v>
      </c>
      <c r="C25" s="278" t="s">
        <v>252</v>
      </c>
      <c r="D25" s="282">
        <v>3147.64</v>
      </c>
      <c r="E25" s="279">
        <v>0</v>
      </c>
      <c r="F25" s="295" t="s">
        <v>349</v>
      </c>
      <c r="G25" s="278" t="s">
        <v>252</v>
      </c>
      <c r="H25" s="281"/>
      <c r="I25" s="281"/>
      <c r="J25" s="277"/>
      <c r="K25" s="281"/>
      <c r="L25" s="281"/>
      <c r="M25" s="275"/>
      <c r="N25" s="188"/>
      <c r="O25" s="188"/>
      <c r="P25" s="188"/>
      <c r="Q25" s="188"/>
      <c r="R25" s="188"/>
      <c r="S25" s="188"/>
      <c r="U25" s="15"/>
      <c r="V25" s="15"/>
    </row>
    <row r="26" spans="1:27" s="8" customFormat="1" ht="15">
      <c r="A26" s="279">
        <v>100</v>
      </c>
      <c r="B26" s="287">
        <v>100</v>
      </c>
      <c r="C26" s="278" t="s">
        <v>73</v>
      </c>
      <c r="D26" s="282">
        <v>100</v>
      </c>
      <c r="E26" s="279">
        <v>100</v>
      </c>
      <c r="F26" s="295"/>
      <c r="G26" s="278" t="s">
        <v>73</v>
      </c>
      <c r="H26" s="281"/>
      <c r="I26" s="281"/>
      <c r="J26" s="277"/>
      <c r="K26" s="281"/>
      <c r="L26" s="281"/>
      <c r="M26" s="275"/>
      <c r="N26" s="188"/>
      <c r="O26" s="188"/>
      <c r="P26" s="188"/>
      <c r="Q26" s="188"/>
      <c r="R26" s="188"/>
      <c r="S26" s="188"/>
      <c r="U26" s="15"/>
      <c r="V26" s="15"/>
      <c r="AA26" s="50"/>
    </row>
    <row r="27" spans="1:22" s="8" customFormat="1" ht="15">
      <c r="A27" s="279">
        <v>6000</v>
      </c>
      <c r="B27" s="287">
        <v>3936.58</v>
      </c>
      <c r="C27" s="278" t="s">
        <v>132</v>
      </c>
      <c r="D27" s="282">
        <v>5838.82</v>
      </c>
      <c r="E27" s="279">
        <v>6300</v>
      </c>
      <c r="F27" s="295"/>
      <c r="G27" s="278" t="s">
        <v>132</v>
      </c>
      <c r="H27" s="281"/>
      <c r="I27" s="281"/>
      <c r="J27" s="277"/>
      <c r="K27" s="281"/>
      <c r="L27" s="281"/>
      <c r="M27" s="275"/>
      <c r="N27" s="188"/>
      <c r="O27" s="188"/>
      <c r="P27" s="188"/>
      <c r="Q27" s="188"/>
      <c r="R27" s="188"/>
      <c r="S27" s="188"/>
      <c r="V27" s="15"/>
    </row>
    <row r="28" spans="1:22" s="8" customFormat="1" ht="15">
      <c r="A28" s="279">
        <v>700</v>
      </c>
      <c r="B28" s="288">
        <v>462.75</v>
      </c>
      <c r="C28" s="278" t="s">
        <v>134</v>
      </c>
      <c r="D28" s="282">
        <v>667.22</v>
      </c>
      <c r="E28" s="279">
        <v>1000</v>
      </c>
      <c r="F28" s="295"/>
      <c r="G28" s="278" t="s">
        <v>134</v>
      </c>
      <c r="H28" s="281"/>
      <c r="I28" s="281"/>
      <c r="J28" s="277"/>
      <c r="K28" s="281"/>
      <c r="L28" s="281"/>
      <c r="M28" s="275"/>
      <c r="N28" s="188"/>
      <c r="O28" s="188"/>
      <c r="P28" s="188"/>
      <c r="Q28" s="188"/>
      <c r="R28" s="188"/>
      <c r="S28" s="188"/>
      <c r="U28" s="15"/>
      <c r="V28" s="15"/>
    </row>
    <row r="29" spans="1:22" s="8" customFormat="1" ht="15">
      <c r="A29" s="279">
        <v>0</v>
      </c>
      <c r="B29" s="287">
        <v>95</v>
      </c>
      <c r="C29" s="278" t="s">
        <v>135</v>
      </c>
      <c r="D29" s="282">
        <v>95</v>
      </c>
      <c r="E29" s="279">
        <v>100</v>
      </c>
      <c r="F29" s="295"/>
      <c r="G29" s="278" t="s">
        <v>135</v>
      </c>
      <c r="H29" s="281"/>
      <c r="I29" s="281"/>
      <c r="J29" s="277"/>
      <c r="K29" s="281"/>
      <c r="L29" s="281"/>
      <c r="M29" s="296"/>
      <c r="N29" s="188"/>
      <c r="O29" s="188"/>
      <c r="P29" s="188"/>
      <c r="Q29" s="188"/>
      <c r="R29" s="188"/>
      <c r="S29" s="188"/>
      <c r="V29" s="15"/>
    </row>
    <row r="30" spans="1:27" ht="15">
      <c r="A30" s="279">
        <v>0</v>
      </c>
      <c r="B30" s="288">
        <v>0</v>
      </c>
      <c r="C30" s="278" t="s">
        <v>136</v>
      </c>
      <c r="D30" s="282">
        <v>0</v>
      </c>
      <c r="E30" s="279">
        <v>100</v>
      </c>
      <c r="F30" s="304"/>
      <c r="G30" s="278" t="s">
        <v>136</v>
      </c>
      <c r="H30" s="276"/>
      <c r="I30" s="276"/>
      <c r="J30" s="277"/>
      <c r="K30" s="281"/>
      <c r="L30" s="281"/>
      <c r="M30" s="296"/>
      <c r="N30" s="188" t="s">
        <v>72</v>
      </c>
      <c r="O30" s="188"/>
      <c r="P30" s="188"/>
      <c r="Q30" s="188"/>
      <c r="R30" s="188"/>
      <c r="S30" s="188"/>
      <c r="U30" s="6"/>
      <c r="V30" s="6"/>
      <c r="AA30" s="1"/>
    </row>
    <row r="31" spans="1:27" ht="15">
      <c r="A31" s="279">
        <v>0</v>
      </c>
      <c r="B31" s="287">
        <v>1690</v>
      </c>
      <c r="C31" s="278" t="s">
        <v>2</v>
      </c>
      <c r="D31" s="282">
        <v>4380</v>
      </c>
      <c r="E31" s="279">
        <v>0</v>
      </c>
      <c r="F31" s="295" t="s">
        <v>351</v>
      </c>
      <c r="G31" s="278" t="s">
        <v>357</v>
      </c>
      <c r="H31" s="276"/>
      <c r="I31" s="276"/>
      <c r="J31" s="277"/>
      <c r="K31" s="281"/>
      <c r="L31" s="281"/>
      <c r="M31" s="189"/>
      <c r="N31" s="188"/>
      <c r="O31" s="188"/>
      <c r="P31" s="188"/>
      <c r="Q31" s="188"/>
      <c r="R31" s="188"/>
      <c r="S31" s="188"/>
      <c r="U31" s="6"/>
      <c r="V31" s="6"/>
      <c r="AA31" s="1"/>
    </row>
    <row r="32" spans="1:27" ht="15">
      <c r="A32" s="282">
        <v>600</v>
      </c>
      <c r="B32" s="287">
        <v>3492</v>
      </c>
      <c r="C32" s="281" t="s">
        <v>254</v>
      </c>
      <c r="D32" s="282">
        <v>3492</v>
      </c>
      <c r="E32" s="279">
        <v>1000</v>
      </c>
      <c r="F32" s="295" t="s">
        <v>358</v>
      </c>
      <c r="G32" s="281" t="s">
        <v>254</v>
      </c>
      <c r="H32" s="276"/>
      <c r="I32" s="276"/>
      <c r="J32" s="277"/>
      <c r="K32" s="281"/>
      <c r="L32" s="281"/>
      <c r="M32" s="188"/>
      <c r="N32" s="188"/>
      <c r="O32" s="188"/>
      <c r="P32" s="188"/>
      <c r="Q32" s="188"/>
      <c r="R32" s="188"/>
      <c r="S32" s="188"/>
      <c r="V32" s="6"/>
      <c r="AA32" s="1"/>
    </row>
    <row r="33" spans="1:27" ht="15">
      <c r="A33" s="282"/>
      <c r="B33" s="287"/>
      <c r="C33" s="281" t="s">
        <v>371</v>
      </c>
      <c r="D33" s="321">
        <v>0</v>
      </c>
      <c r="E33" s="279">
        <v>10000</v>
      </c>
      <c r="F33" s="295"/>
      <c r="G33" s="281"/>
      <c r="H33" s="276"/>
      <c r="I33" s="276"/>
      <c r="J33" s="277"/>
      <c r="K33" s="281"/>
      <c r="L33" s="281"/>
      <c r="M33" s="188"/>
      <c r="N33" s="188"/>
      <c r="O33" s="188"/>
      <c r="P33" s="188"/>
      <c r="Q33" s="188"/>
      <c r="R33" s="188"/>
      <c r="S33" s="188"/>
      <c r="V33" s="6"/>
      <c r="AA33" s="1"/>
    </row>
    <row r="34" spans="1:28" s="4" customFormat="1" ht="15">
      <c r="A34" s="276"/>
      <c r="B34" s="281"/>
      <c r="C34" s="281"/>
      <c r="E34" s="279"/>
      <c r="F34" s="282"/>
      <c r="G34" s="286"/>
      <c r="H34" s="284"/>
      <c r="I34" s="285"/>
      <c r="J34" s="277"/>
      <c r="K34" s="276"/>
      <c r="L34" s="305"/>
      <c r="M34" s="296"/>
      <c r="N34" s="296"/>
      <c r="O34" s="296"/>
      <c r="P34" s="296"/>
      <c r="Q34" s="296"/>
      <c r="R34" s="296"/>
      <c r="S34" s="296"/>
      <c r="T34"/>
      <c r="U34"/>
      <c r="V34" s="6"/>
      <c r="W34"/>
      <c r="X34"/>
      <c r="AA34"/>
      <c r="AB34"/>
    </row>
    <row r="35" spans="1:23" ht="15">
      <c r="A35" s="279">
        <f>SUM(A6:A32)</f>
        <v>21370</v>
      </c>
      <c r="B35" s="280">
        <f>SUM(B6:B32)</f>
        <v>19384.26</v>
      </c>
      <c r="C35" s="318" t="s">
        <v>359</v>
      </c>
      <c r="D35" s="282">
        <f>SUM(D6:D33)</f>
        <v>29340.97</v>
      </c>
      <c r="E35" s="279">
        <f>SUM(E6:E34)</f>
        <v>30755</v>
      </c>
      <c r="F35" s="295" t="s">
        <v>418</v>
      </c>
      <c r="G35" s="305">
        <v>-4500</v>
      </c>
      <c r="H35" s="305"/>
      <c r="I35" s="279"/>
      <c r="J35" s="277"/>
      <c r="K35" s="281"/>
      <c r="L35" s="281"/>
      <c r="M35" s="188"/>
      <c r="N35" s="188"/>
      <c r="O35" s="188"/>
      <c r="P35" s="188"/>
      <c r="Q35" s="188"/>
      <c r="R35" s="188"/>
      <c r="S35" s="188"/>
      <c r="V35" s="6"/>
      <c r="W35" s="1"/>
    </row>
    <row r="36" spans="1:22" ht="15">
      <c r="A36" s="306" t="s">
        <v>332</v>
      </c>
      <c r="B36" s="307">
        <v>1740.61</v>
      </c>
      <c r="C36" s="307"/>
      <c r="D36" s="274"/>
      <c r="E36" s="50">
        <f>E35+G40</f>
        <v>28237</v>
      </c>
      <c r="F36" s="274" t="s">
        <v>419</v>
      </c>
      <c r="G36" s="308">
        <v>1147</v>
      </c>
      <c r="H36" s="308"/>
      <c r="I36" s="302"/>
      <c r="J36" s="309"/>
      <c r="K36" s="310"/>
      <c r="L36" s="296"/>
      <c r="M36" s="188"/>
      <c r="N36" s="188"/>
      <c r="O36" s="188"/>
      <c r="P36" s="188"/>
      <c r="Q36" s="188"/>
      <c r="R36" s="188"/>
      <c r="S36" s="188"/>
      <c r="T36" s="1"/>
      <c r="V36" s="6"/>
    </row>
    <row r="37" spans="1:22" ht="15">
      <c r="A37" s="50"/>
      <c r="B37" s="300">
        <f>SUM(B35:B36)</f>
        <v>21124.87</v>
      </c>
      <c r="C37" s="300">
        <f>D35-B35</f>
        <v>9956.710000000003</v>
      </c>
      <c r="D37" s="303"/>
      <c r="E37" s="188"/>
      <c r="F37" s="303" t="s">
        <v>420</v>
      </c>
      <c r="G37" s="311">
        <v>150</v>
      </c>
      <c r="H37" s="296"/>
      <c r="I37" s="189"/>
      <c r="J37" s="312"/>
      <c r="K37" s="188"/>
      <c r="L37" s="188"/>
      <c r="M37" s="188"/>
      <c r="N37" s="188"/>
      <c r="O37" s="188"/>
      <c r="P37" s="188"/>
      <c r="Q37" s="188"/>
      <c r="R37" s="188"/>
      <c r="S37" s="188"/>
      <c r="V37" s="6"/>
    </row>
    <row r="38" spans="1:24" s="25" customFormat="1" ht="15">
      <c r="A38" s="50"/>
      <c r="B38" s="300"/>
      <c r="C38" s="300"/>
      <c r="D38" s="303"/>
      <c r="E38" s="188"/>
      <c r="F38" s="303" t="s">
        <v>421</v>
      </c>
      <c r="G38" s="311">
        <v>285</v>
      </c>
      <c r="H38" s="311"/>
      <c r="I38" s="189"/>
      <c r="J38" s="312"/>
      <c r="K38" s="296"/>
      <c r="L38" s="188"/>
      <c r="M38" s="188"/>
      <c r="N38" s="188"/>
      <c r="O38" s="188"/>
      <c r="P38" s="188"/>
      <c r="Q38" s="188"/>
      <c r="R38" s="188"/>
      <c r="S38" s="188"/>
      <c r="T38" s="21"/>
      <c r="U38" s="43"/>
      <c r="V38" s="43"/>
      <c r="W38" s="4"/>
      <c r="X38" s="4"/>
    </row>
    <row r="39" spans="1:24" ht="15">
      <c r="A39" s="188"/>
      <c r="B39" s="300"/>
      <c r="C39" s="300"/>
      <c r="D39" s="303"/>
      <c r="E39" s="188"/>
      <c r="F39" s="303" t="s">
        <v>422</v>
      </c>
      <c r="G39" s="296">
        <v>400</v>
      </c>
      <c r="H39" s="296"/>
      <c r="I39" s="189"/>
      <c r="J39" s="312"/>
      <c r="K39" s="188"/>
      <c r="L39" s="188"/>
      <c r="M39" s="188"/>
      <c r="N39" s="188"/>
      <c r="O39" s="188"/>
      <c r="P39" s="188"/>
      <c r="Q39" s="188"/>
      <c r="R39" s="188"/>
      <c r="S39" s="188"/>
      <c r="T39" s="1"/>
      <c r="V39" s="7"/>
      <c r="W39" s="21"/>
      <c r="X39" s="21"/>
    </row>
    <row r="40" spans="1:22" ht="15">
      <c r="A40" s="50"/>
      <c r="B40" s="300"/>
      <c r="C40" s="300"/>
      <c r="D40" s="303"/>
      <c r="E40" s="188"/>
      <c r="F40" s="303"/>
      <c r="G40" s="311">
        <f>SUM(G35:G39)</f>
        <v>-2518</v>
      </c>
      <c r="H40" s="311"/>
      <c r="I40" s="189"/>
      <c r="J40" s="312"/>
      <c r="K40" s="188"/>
      <c r="L40" s="188"/>
      <c r="M40" s="188"/>
      <c r="N40" s="188"/>
      <c r="O40" s="188"/>
      <c r="P40" s="188"/>
      <c r="Q40" s="188"/>
      <c r="R40" s="188"/>
      <c r="S40" s="188"/>
      <c r="U40" s="6"/>
      <c r="V40" s="6"/>
    </row>
    <row r="41" spans="1:19" ht="16.5" customHeight="1">
      <c r="A41" s="312"/>
      <c r="B41" s="300"/>
      <c r="C41" s="300"/>
      <c r="D41" s="303"/>
      <c r="E41" s="188"/>
      <c r="F41" s="303"/>
      <c r="G41" s="296"/>
      <c r="H41" s="296"/>
      <c r="I41" s="296"/>
      <c r="J41" s="312"/>
      <c r="K41" s="312"/>
      <c r="L41" s="188"/>
      <c r="M41" s="188"/>
      <c r="N41" s="188"/>
      <c r="O41" s="188"/>
      <c r="P41" s="188"/>
      <c r="Q41" s="188"/>
      <c r="R41" s="188"/>
      <c r="S41" s="188"/>
    </row>
    <row r="42" spans="1:19" ht="15.75" customHeight="1">
      <c r="A42" s="188"/>
      <c r="B42" s="300"/>
      <c r="C42" s="300"/>
      <c r="D42" s="303"/>
      <c r="E42" s="188"/>
      <c r="F42" s="303"/>
      <c r="G42" s="296"/>
      <c r="H42" s="189"/>
      <c r="I42" s="189"/>
      <c r="J42" s="312"/>
      <c r="K42" s="188"/>
      <c r="L42" s="188"/>
      <c r="M42" s="188"/>
      <c r="N42" s="188"/>
      <c r="O42" s="188"/>
      <c r="P42" s="188"/>
      <c r="Q42" s="188"/>
      <c r="R42" s="188"/>
      <c r="S42" s="188"/>
    </row>
    <row r="43" spans="1:19" ht="15">
      <c r="A43" s="188"/>
      <c r="B43" s="300"/>
      <c r="C43" s="300"/>
      <c r="D43" s="303"/>
      <c r="E43" s="188"/>
      <c r="F43" s="303"/>
      <c r="G43" s="296"/>
      <c r="H43" s="296"/>
      <c r="I43" s="189"/>
      <c r="J43" s="312"/>
      <c r="K43" s="188"/>
      <c r="L43" s="188"/>
      <c r="M43" s="188"/>
      <c r="N43" s="188"/>
      <c r="O43" s="188"/>
      <c r="P43" s="188"/>
      <c r="Q43" s="188"/>
      <c r="R43" s="188"/>
      <c r="S43" s="188"/>
    </row>
    <row r="44" spans="1:19" ht="15">
      <c r="A44" s="188"/>
      <c r="B44" s="300"/>
      <c r="C44" s="300"/>
      <c r="D44" s="303"/>
      <c r="E44" s="188"/>
      <c r="F44" s="303"/>
      <c r="G44" s="296"/>
      <c r="H44" s="296"/>
      <c r="I44" s="296"/>
      <c r="J44" s="312"/>
      <c r="K44" s="188"/>
      <c r="L44" s="188"/>
      <c r="M44" s="188"/>
      <c r="N44" s="188"/>
      <c r="O44" s="188"/>
      <c r="P44" s="188"/>
      <c r="Q44" s="188"/>
      <c r="R44" s="188"/>
      <c r="S44" s="188"/>
    </row>
    <row r="45" spans="1:19" ht="15">
      <c r="A45" s="188"/>
      <c r="B45" s="300"/>
      <c r="C45" s="300"/>
      <c r="D45" s="303"/>
      <c r="E45" s="188"/>
      <c r="F45" s="303"/>
      <c r="G45" s="189"/>
      <c r="H45" s="189"/>
      <c r="I45" s="189"/>
      <c r="J45" s="313"/>
      <c r="K45" s="50"/>
      <c r="L45" s="50"/>
      <c r="M45" s="188"/>
      <c r="N45" s="188"/>
      <c r="O45" s="188"/>
      <c r="P45" s="188"/>
      <c r="Q45" s="188"/>
      <c r="R45" s="188"/>
      <c r="S45" s="188"/>
    </row>
    <row r="46" spans="1:19" ht="15">
      <c r="A46" s="188"/>
      <c r="B46" s="300"/>
      <c r="C46" s="300"/>
      <c r="D46" s="303"/>
      <c r="E46" s="188"/>
      <c r="F46" s="303"/>
      <c r="G46" s="315"/>
      <c r="H46" s="315"/>
      <c r="I46" s="315"/>
      <c r="J46" s="316"/>
      <c r="K46" s="314"/>
      <c r="L46" s="50"/>
      <c r="M46" s="188"/>
      <c r="N46" s="188"/>
      <c r="O46" s="188"/>
      <c r="P46" s="188"/>
      <c r="Q46" s="188"/>
      <c r="R46" s="188"/>
      <c r="S46" s="188"/>
    </row>
    <row r="47" spans="1:19" ht="15">
      <c r="A47" s="50"/>
      <c r="B47" s="300"/>
      <c r="C47" s="300"/>
      <c r="D47" s="303"/>
      <c r="E47" s="188"/>
      <c r="F47" s="303"/>
      <c r="G47" s="189"/>
      <c r="H47" s="189"/>
      <c r="I47" s="189"/>
      <c r="J47" s="313"/>
      <c r="K47" s="50"/>
      <c r="L47" s="50"/>
      <c r="M47" s="188"/>
      <c r="N47" s="188"/>
      <c r="O47" s="188"/>
      <c r="P47" s="188"/>
      <c r="Q47" s="188"/>
      <c r="R47" s="188"/>
      <c r="S47" s="188"/>
    </row>
    <row r="48" spans="1:19" ht="15">
      <c r="A48" s="50"/>
      <c r="B48" s="300"/>
      <c r="C48" s="300"/>
      <c r="D48" s="303"/>
      <c r="E48" s="188"/>
      <c r="F48" s="303"/>
      <c r="G48" s="189"/>
      <c r="H48" s="189"/>
      <c r="I48" s="189"/>
      <c r="J48" s="313"/>
      <c r="K48" s="50"/>
      <c r="L48" s="50"/>
      <c r="M48" s="188"/>
      <c r="N48" s="188"/>
      <c r="O48" s="188"/>
      <c r="P48" s="188"/>
      <c r="Q48" s="188"/>
      <c r="R48" s="188"/>
      <c r="S48" s="188"/>
    </row>
    <row r="49" spans="1:19" ht="15">
      <c r="A49" s="50"/>
      <c r="B49" s="300"/>
      <c r="C49" s="300"/>
      <c r="D49" s="303"/>
      <c r="E49" s="188"/>
      <c r="F49" s="303"/>
      <c r="G49" s="189"/>
      <c r="H49" s="189"/>
      <c r="I49" s="189"/>
      <c r="J49" s="313"/>
      <c r="K49" s="50"/>
      <c r="L49" s="50"/>
      <c r="M49" s="188"/>
      <c r="N49" s="188"/>
      <c r="O49" s="188"/>
      <c r="P49" s="188"/>
      <c r="Q49" s="188"/>
      <c r="R49" s="188"/>
      <c r="S49" s="188"/>
    </row>
    <row r="50" spans="1:19" ht="15">
      <c r="A50" s="314"/>
      <c r="B50" s="317"/>
      <c r="C50" s="317"/>
      <c r="D50" s="303"/>
      <c r="E50" s="188"/>
      <c r="F50" s="303"/>
      <c r="G50" s="315"/>
      <c r="H50" s="315"/>
      <c r="I50" s="315"/>
      <c r="J50" s="316"/>
      <c r="K50" s="314"/>
      <c r="L50" s="50"/>
      <c r="M50" s="188"/>
      <c r="N50" s="188"/>
      <c r="O50" s="188"/>
      <c r="P50" s="188"/>
      <c r="Q50" s="188"/>
      <c r="R50" s="188"/>
      <c r="S50" s="188"/>
    </row>
    <row r="51" spans="1:19" ht="15">
      <c r="A51" s="50"/>
      <c r="B51" s="300"/>
      <c r="C51" s="300"/>
      <c r="D51" s="303"/>
      <c r="E51" s="188"/>
      <c r="F51" s="303"/>
      <c r="G51" s="189"/>
      <c r="H51" s="189"/>
      <c r="I51" s="189"/>
      <c r="J51" s="313"/>
      <c r="K51" s="50"/>
      <c r="L51" s="50"/>
      <c r="M51" s="188"/>
      <c r="N51" s="188"/>
      <c r="O51" s="188"/>
      <c r="P51" s="188"/>
      <c r="Q51" s="188"/>
      <c r="R51" s="188"/>
      <c r="S51" s="188"/>
    </row>
    <row r="52" spans="1:19" ht="15">
      <c r="A52" s="50"/>
      <c r="B52" s="300"/>
      <c r="C52" s="300"/>
      <c r="D52" s="303"/>
      <c r="E52" s="188"/>
      <c r="F52" s="303"/>
      <c r="G52" s="189"/>
      <c r="H52" s="189"/>
      <c r="I52" s="189"/>
      <c r="J52" s="313"/>
      <c r="K52" s="50"/>
      <c r="L52" s="50"/>
      <c r="M52" s="188"/>
      <c r="N52" s="188"/>
      <c r="O52" s="188"/>
      <c r="P52" s="188"/>
      <c r="Q52" s="188"/>
      <c r="R52" s="188"/>
      <c r="S52" s="188"/>
    </row>
    <row r="53" spans="1:19" ht="15">
      <c r="A53" s="50"/>
      <c r="B53" s="300"/>
      <c r="C53" s="300"/>
      <c r="D53" s="303"/>
      <c r="E53" s="188"/>
      <c r="F53" s="303"/>
      <c r="G53" s="189"/>
      <c r="H53" s="189"/>
      <c r="I53" s="189"/>
      <c r="J53" s="313"/>
      <c r="K53" s="50"/>
      <c r="L53" s="50"/>
      <c r="M53" s="188"/>
      <c r="N53" s="188"/>
      <c r="O53" s="188"/>
      <c r="P53" s="188"/>
      <c r="Q53" s="188"/>
      <c r="R53" s="188"/>
      <c r="S53" s="188"/>
    </row>
    <row r="54" spans="1:19" ht="15">
      <c r="A54" s="50"/>
      <c r="B54" s="300"/>
      <c r="C54" s="300"/>
      <c r="D54" s="303"/>
      <c r="E54" s="188"/>
      <c r="F54" s="303"/>
      <c r="G54" s="189"/>
      <c r="H54" s="189"/>
      <c r="I54" s="189"/>
      <c r="J54" s="313"/>
      <c r="K54" s="50"/>
      <c r="L54" s="50"/>
      <c r="M54" s="188"/>
      <c r="N54" s="188"/>
      <c r="O54" s="188"/>
      <c r="P54" s="188"/>
      <c r="Q54" s="188"/>
      <c r="R54" s="188"/>
      <c r="S54" s="188"/>
    </row>
    <row r="55" spans="1:19" ht="15">
      <c r="A55" s="50"/>
      <c r="B55" s="300"/>
      <c r="C55" s="300"/>
      <c r="D55" s="303"/>
      <c r="E55" s="188"/>
      <c r="F55" s="303"/>
      <c r="G55" s="189"/>
      <c r="H55" s="189"/>
      <c r="I55" s="189"/>
      <c r="J55" s="313"/>
      <c r="K55" s="50"/>
      <c r="L55" s="50"/>
      <c r="M55" s="188"/>
      <c r="N55" s="188"/>
      <c r="O55" s="188"/>
      <c r="P55" s="188"/>
      <c r="Q55" s="188"/>
      <c r="R55" s="188"/>
      <c r="S55" s="188"/>
    </row>
    <row r="56" spans="1:19" ht="15">
      <c r="A56" s="50"/>
      <c r="B56" s="300"/>
      <c r="C56" s="300"/>
      <c r="D56" s="303"/>
      <c r="E56" s="188"/>
      <c r="F56" s="303"/>
      <c r="G56" s="189"/>
      <c r="H56" s="189"/>
      <c r="I56" s="189"/>
      <c r="J56" s="313"/>
      <c r="K56" s="50"/>
      <c r="L56" s="50"/>
      <c r="M56" s="188"/>
      <c r="N56" s="188"/>
      <c r="O56" s="188"/>
      <c r="P56" s="188"/>
      <c r="Q56" s="188"/>
      <c r="R56" s="188"/>
      <c r="S56" s="188"/>
    </row>
    <row r="57" spans="1:19" ht="15">
      <c r="A57" s="50"/>
      <c r="B57" s="300"/>
      <c r="C57" s="300"/>
      <c r="D57" s="303"/>
      <c r="E57" s="188"/>
      <c r="F57" s="303"/>
      <c r="G57" s="189"/>
      <c r="H57" s="189"/>
      <c r="I57" s="189"/>
      <c r="J57" s="313"/>
      <c r="K57" s="50"/>
      <c r="L57" s="50"/>
      <c r="M57" s="188"/>
      <c r="N57" s="188"/>
      <c r="O57" s="188"/>
      <c r="P57" s="188"/>
      <c r="Q57" s="188"/>
      <c r="R57" s="188"/>
      <c r="S57" s="188"/>
    </row>
    <row r="58" spans="1:19" ht="15">
      <c r="A58" s="50"/>
      <c r="B58" s="300"/>
      <c r="C58" s="300"/>
      <c r="D58" s="303"/>
      <c r="E58" s="188"/>
      <c r="F58" s="303"/>
      <c r="G58" s="189"/>
      <c r="H58" s="189"/>
      <c r="I58" s="189"/>
      <c r="J58" s="313"/>
      <c r="K58" s="50"/>
      <c r="L58" s="50"/>
      <c r="M58" s="188"/>
      <c r="N58" s="188"/>
      <c r="O58" s="188"/>
      <c r="P58" s="188"/>
      <c r="Q58" s="188"/>
      <c r="R58" s="188"/>
      <c r="S58" s="188"/>
    </row>
    <row r="59" spans="1:19" ht="15">
      <c r="A59" s="50"/>
      <c r="B59" s="300"/>
      <c r="C59" s="300"/>
      <c r="D59" s="303"/>
      <c r="E59" s="188"/>
      <c r="F59" s="303"/>
      <c r="G59" s="189"/>
      <c r="H59" s="189"/>
      <c r="I59" s="189"/>
      <c r="J59" s="313"/>
      <c r="K59" s="50"/>
      <c r="L59" s="50"/>
      <c r="M59" s="188"/>
      <c r="N59" s="188"/>
      <c r="O59" s="188"/>
      <c r="P59" s="188"/>
      <c r="Q59" s="188"/>
      <c r="R59" s="188"/>
      <c r="S59" s="188"/>
    </row>
    <row r="60" spans="1:19" ht="15">
      <c r="A60" s="50"/>
      <c r="B60" s="300"/>
      <c r="C60" s="300"/>
      <c r="D60" s="303"/>
      <c r="E60" s="188"/>
      <c r="F60" s="303"/>
      <c r="G60" s="189"/>
      <c r="H60" s="189"/>
      <c r="I60" s="189"/>
      <c r="J60" s="313"/>
      <c r="K60" s="50"/>
      <c r="L60" s="50"/>
      <c r="M60" s="188"/>
      <c r="N60" s="188"/>
      <c r="O60" s="188"/>
      <c r="P60" s="188"/>
      <c r="Q60" s="188"/>
      <c r="R60" s="188"/>
      <c r="S60" s="188"/>
    </row>
    <row r="61" spans="1:12" ht="15">
      <c r="A61" s="13"/>
      <c r="G61" s="5"/>
      <c r="H61" s="5"/>
      <c r="I61" s="5"/>
      <c r="J61" s="18"/>
      <c r="K61" s="7"/>
      <c r="L61" s="7"/>
    </row>
    <row r="62" spans="1:12" ht="15">
      <c r="A62" s="13"/>
      <c r="G62" s="5"/>
      <c r="H62" s="5"/>
      <c r="I62" s="5"/>
      <c r="J62" s="18"/>
      <c r="K62" s="7"/>
      <c r="L62" s="7"/>
    </row>
    <row r="63" spans="1:12" ht="15">
      <c r="A63" s="13"/>
      <c r="G63" s="5"/>
      <c r="H63" s="5"/>
      <c r="I63" s="5"/>
      <c r="J63" s="18"/>
      <c r="K63" s="7"/>
      <c r="L63" s="7"/>
    </row>
    <row r="64" spans="1:12" ht="15">
      <c r="A64" s="13"/>
      <c r="G64" s="5"/>
      <c r="H64" s="5"/>
      <c r="I64" s="5"/>
      <c r="J64" s="18"/>
      <c r="K64" s="7"/>
      <c r="L64" s="7"/>
    </row>
    <row r="65" spans="1:12" ht="15">
      <c r="A65" s="13"/>
      <c r="G65" s="5"/>
      <c r="H65" s="5"/>
      <c r="I65" s="5"/>
      <c r="J65" s="18"/>
      <c r="K65" s="7"/>
      <c r="L65" s="7"/>
    </row>
    <row r="66" spans="1:12" ht="15">
      <c r="A66" s="13"/>
      <c r="G66" s="5"/>
      <c r="H66" s="5"/>
      <c r="I66" s="5"/>
      <c r="J66" s="18"/>
      <c r="K66" s="7"/>
      <c r="L66" s="7"/>
    </row>
  </sheetData>
  <sheetProtection/>
  <printOptions/>
  <pageMargins left="0.5511811023622047" right="0" top="0.3937007874015748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5"/>
  <sheetViews>
    <sheetView zoomScale="90" zoomScaleNormal="90" zoomScalePageLayoutView="0" workbookViewId="0" topLeftCell="A18">
      <selection activeCell="C37" sqref="C37"/>
    </sheetView>
  </sheetViews>
  <sheetFormatPr defaultColWidth="9.140625" defaultRowHeight="12.75"/>
  <cols>
    <col min="1" max="1" width="11.7109375" style="12" customWidth="1"/>
    <col min="2" max="2" width="12.28125" style="223" customWidth="1"/>
    <col min="3" max="3" width="63.8515625" style="223" customWidth="1"/>
    <col min="4" max="4" width="17.57421875" style="273" customWidth="1"/>
    <col min="5" max="5" width="17.57421875" style="8" customWidth="1"/>
    <col min="6" max="6" width="47.00390625" style="273" customWidth="1"/>
    <col min="7" max="7" width="14.28125" style="4" customWidth="1"/>
    <col min="8" max="8" width="12.140625" style="4" customWidth="1"/>
    <col min="9" max="9" width="14.28125" style="4" customWidth="1"/>
    <col min="10" max="10" width="14.57421875" style="17" customWidth="1"/>
    <col min="11" max="11" width="12.7109375" style="0" customWidth="1"/>
    <col min="12" max="12" width="10.7109375" style="0" customWidth="1"/>
    <col min="13" max="13" width="10.140625" style="0" customWidth="1"/>
    <col min="14" max="14" width="23.28125" style="0" customWidth="1"/>
    <col min="15" max="15" width="10.7109375" style="0" customWidth="1"/>
    <col min="17" max="17" width="12.57421875" style="0" customWidth="1"/>
    <col min="21" max="21" width="11.57421875" style="0" customWidth="1"/>
    <col min="27" max="27" width="12.8515625" style="0" customWidth="1"/>
  </cols>
  <sheetData>
    <row r="1" spans="1:11" ht="21">
      <c r="A1" s="71" t="s">
        <v>140</v>
      </c>
      <c r="E1" s="131" t="s">
        <v>343</v>
      </c>
      <c r="K1" s="123"/>
    </row>
    <row r="2" ht="15">
      <c r="L2" s="47"/>
    </row>
    <row r="3" spans="1:19" ht="15">
      <c r="A3" s="289" t="s">
        <v>138</v>
      </c>
      <c r="B3" s="290" t="s">
        <v>276</v>
      </c>
      <c r="C3" s="290"/>
      <c r="D3" s="291" t="s">
        <v>249</v>
      </c>
      <c r="E3" s="289" t="s">
        <v>139</v>
      </c>
      <c r="F3" s="291"/>
      <c r="G3" s="276"/>
      <c r="H3" s="276"/>
      <c r="I3" s="276"/>
      <c r="J3" s="277"/>
      <c r="K3" s="281"/>
      <c r="L3" s="281"/>
      <c r="M3" s="292"/>
      <c r="N3" s="188"/>
      <c r="O3" s="188"/>
      <c r="P3" s="188"/>
      <c r="Q3" s="188"/>
      <c r="R3" s="188"/>
      <c r="S3" s="188"/>
    </row>
    <row r="4" spans="1:19" ht="15">
      <c r="A4" s="289" t="s">
        <v>273</v>
      </c>
      <c r="B4" s="290" t="s">
        <v>277</v>
      </c>
      <c r="C4" s="290"/>
      <c r="D4" s="293" t="s">
        <v>273</v>
      </c>
      <c r="E4" s="294" t="s">
        <v>322</v>
      </c>
      <c r="F4" s="293"/>
      <c r="G4" s="276"/>
      <c r="H4" s="276"/>
      <c r="I4" s="276"/>
      <c r="J4" s="277"/>
      <c r="K4" s="281"/>
      <c r="L4" s="281"/>
      <c r="M4" s="188"/>
      <c r="N4" s="188"/>
      <c r="O4" s="188"/>
      <c r="P4" s="188"/>
      <c r="Q4" s="188"/>
      <c r="R4" s="188"/>
      <c r="S4" s="188"/>
    </row>
    <row r="5" spans="1:19" ht="15">
      <c r="A5" s="289" t="s">
        <v>248</v>
      </c>
      <c r="B5" s="290"/>
      <c r="C5" s="290"/>
      <c r="D5" s="291" t="s">
        <v>18</v>
      </c>
      <c r="E5" s="289" t="s">
        <v>248</v>
      </c>
      <c r="F5" s="291"/>
      <c r="G5" s="276"/>
      <c r="H5" s="276"/>
      <c r="I5" s="276"/>
      <c r="J5" s="277"/>
      <c r="K5" s="281"/>
      <c r="L5" s="281"/>
      <c r="M5" s="275"/>
      <c r="N5" s="188"/>
      <c r="O5" s="188"/>
      <c r="P5" s="188"/>
      <c r="Q5" s="188"/>
      <c r="R5" s="188"/>
      <c r="S5" s="188"/>
    </row>
    <row r="6" spans="1:19" s="8" customFormat="1" ht="15">
      <c r="A6" s="279">
        <v>400</v>
      </c>
      <c r="B6" s="287">
        <v>167.56</v>
      </c>
      <c r="C6" s="278" t="s">
        <v>187</v>
      </c>
      <c r="D6" s="282">
        <v>367.56</v>
      </c>
      <c r="E6" s="279">
        <v>400</v>
      </c>
      <c r="F6" s="282"/>
      <c r="G6" s="278" t="s">
        <v>187</v>
      </c>
      <c r="H6" s="281"/>
      <c r="I6" s="281"/>
      <c r="J6" s="277"/>
      <c r="K6" s="281"/>
      <c r="L6" s="281"/>
      <c r="M6" s="275"/>
      <c r="N6" s="188"/>
      <c r="O6" s="188"/>
      <c r="P6" s="188"/>
      <c r="Q6" s="188"/>
      <c r="R6" s="188"/>
      <c r="S6" s="188"/>
    </row>
    <row r="7" spans="1:22" s="8" customFormat="1" ht="15">
      <c r="A7" s="279">
        <v>2000</v>
      </c>
      <c r="B7" s="287">
        <v>1425.28</v>
      </c>
      <c r="C7" s="278" t="s">
        <v>274</v>
      </c>
      <c r="D7" s="282">
        <v>1725.28</v>
      </c>
      <c r="E7" s="279">
        <v>1600</v>
      </c>
      <c r="F7" s="295" t="s">
        <v>345</v>
      </c>
      <c r="G7" s="278" t="s">
        <v>274</v>
      </c>
      <c r="H7" s="281"/>
      <c r="I7" s="281"/>
      <c r="J7" s="277"/>
      <c r="K7" s="281"/>
      <c r="L7" s="281"/>
      <c r="M7" s="275"/>
      <c r="N7" s="188"/>
      <c r="O7" s="188"/>
      <c r="P7" s="188"/>
      <c r="Q7" s="188"/>
      <c r="R7" s="188"/>
      <c r="S7" s="188"/>
      <c r="V7" s="15"/>
    </row>
    <row r="8" spans="1:27" s="8" customFormat="1" ht="15">
      <c r="A8" s="279">
        <v>300</v>
      </c>
      <c r="B8" s="287">
        <v>240</v>
      </c>
      <c r="C8" s="278" t="s">
        <v>121</v>
      </c>
      <c r="D8" s="282">
        <v>240</v>
      </c>
      <c r="E8" s="279">
        <v>300</v>
      </c>
      <c r="F8" s="295"/>
      <c r="G8" s="278" t="s">
        <v>121</v>
      </c>
      <c r="H8" s="281"/>
      <c r="I8" s="281"/>
      <c r="J8" s="277"/>
      <c r="K8" s="281"/>
      <c r="L8" s="281"/>
      <c r="M8" s="275"/>
      <c r="N8" s="188"/>
      <c r="O8" s="188"/>
      <c r="P8" s="188"/>
      <c r="Q8" s="188"/>
      <c r="R8" s="296"/>
      <c r="S8" s="188"/>
      <c r="V8" s="15"/>
      <c r="Z8" s="15"/>
      <c r="AA8" s="50"/>
    </row>
    <row r="9" spans="1:22" s="8" customFormat="1" ht="15">
      <c r="A9" s="279">
        <v>2600</v>
      </c>
      <c r="B9" s="287">
        <v>1716.6399999999999</v>
      </c>
      <c r="C9" s="278" t="s">
        <v>250</v>
      </c>
      <c r="D9" s="282">
        <v>2574.96</v>
      </c>
      <c r="E9" s="279">
        <v>2600</v>
      </c>
      <c r="F9" s="295"/>
      <c r="G9" s="278" t="s">
        <v>250</v>
      </c>
      <c r="H9" s="281"/>
      <c r="I9" s="281"/>
      <c r="J9" s="277"/>
      <c r="K9" s="281"/>
      <c r="L9" s="281"/>
      <c r="M9" s="275"/>
      <c r="N9" s="188"/>
      <c r="O9" s="188"/>
      <c r="P9" s="188"/>
      <c r="Q9" s="188"/>
      <c r="R9" s="188"/>
      <c r="S9" s="188"/>
      <c r="V9" s="15"/>
    </row>
    <row r="10" spans="1:22" s="8" customFormat="1" ht="15">
      <c r="A10" s="279">
        <v>120</v>
      </c>
      <c r="B10" s="287">
        <v>0</v>
      </c>
      <c r="C10" s="278" t="s">
        <v>109</v>
      </c>
      <c r="D10" s="282">
        <v>0</v>
      </c>
      <c r="E10" s="279">
        <v>120</v>
      </c>
      <c r="F10" s="295"/>
      <c r="G10" s="278" t="s">
        <v>109</v>
      </c>
      <c r="H10" s="281"/>
      <c r="I10" s="281"/>
      <c r="J10" s="277"/>
      <c r="K10" s="281"/>
      <c r="L10" s="281"/>
      <c r="M10" s="275"/>
      <c r="N10" s="188"/>
      <c r="O10" s="188"/>
      <c r="P10" s="188"/>
      <c r="Q10" s="188"/>
      <c r="R10" s="188"/>
      <c r="S10" s="188"/>
      <c r="V10" s="15"/>
    </row>
    <row r="11" spans="1:22" s="8" customFormat="1" ht="15">
      <c r="A11" s="279">
        <v>0</v>
      </c>
      <c r="B11" s="287">
        <v>344.14</v>
      </c>
      <c r="C11" s="278" t="s">
        <v>346</v>
      </c>
      <c r="D11" s="282">
        <v>1147.1399999999999</v>
      </c>
      <c r="E11" s="279">
        <v>0</v>
      </c>
      <c r="F11" s="295" t="s">
        <v>351</v>
      </c>
      <c r="G11" s="278" t="s">
        <v>346</v>
      </c>
      <c r="H11" s="281"/>
      <c r="I11" s="281"/>
      <c r="J11" s="281"/>
      <c r="K11" s="281"/>
      <c r="L11" s="281"/>
      <c r="M11" s="275"/>
      <c r="N11" s="188"/>
      <c r="O11" s="188"/>
      <c r="P11" s="188"/>
      <c r="Q11" s="188"/>
      <c r="R11" s="188"/>
      <c r="S11" s="188"/>
      <c r="V11" s="15"/>
    </row>
    <row r="12" spans="1:22" s="8" customFormat="1" ht="15">
      <c r="A12" s="279">
        <v>200</v>
      </c>
      <c r="B12" s="287">
        <v>0</v>
      </c>
      <c r="C12" s="278" t="s">
        <v>325</v>
      </c>
      <c r="D12" s="282">
        <v>200</v>
      </c>
      <c r="E12" s="282">
        <v>200</v>
      </c>
      <c r="F12" s="295" t="s">
        <v>348</v>
      </c>
      <c r="G12" s="278" t="s">
        <v>325</v>
      </c>
      <c r="H12" s="281"/>
      <c r="I12" s="281"/>
      <c r="J12" s="277"/>
      <c r="K12" s="281"/>
      <c r="L12" s="281"/>
      <c r="M12" s="275"/>
      <c r="N12" s="188"/>
      <c r="O12" s="188"/>
      <c r="P12" s="188"/>
      <c r="Q12" s="188"/>
      <c r="R12" s="188"/>
      <c r="S12" s="188"/>
      <c r="V12" s="15"/>
    </row>
    <row r="13" spans="1:22" s="8" customFormat="1" ht="15">
      <c r="A13" s="279">
        <v>400</v>
      </c>
      <c r="B13" s="287">
        <v>205.81</v>
      </c>
      <c r="C13" s="278" t="s">
        <v>0</v>
      </c>
      <c r="D13" s="282">
        <v>405.81</v>
      </c>
      <c r="E13" s="279">
        <v>450</v>
      </c>
      <c r="F13" s="295" t="s">
        <v>352</v>
      </c>
      <c r="G13" s="278" t="s">
        <v>0</v>
      </c>
      <c r="H13" s="281"/>
      <c r="I13" s="297"/>
      <c r="J13" s="281"/>
      <c r="K13" s="281"/>
      <c r="L13" s="281"/>
      <c r="M13" s="275"/>
      <c r="N13" s="188"/>
      <c r="O13" s="188"/>
      <c r="P13" s="188"/>
      <c r="Q13" s="188"/>
      <c r="R13" s="188"/>
      <c r="S13" s="188"/>
      <c r="V13" s="15"/>
    </row>
    <row r="14" spans="1:22" s="8" customFormat="1" ht="15">
      <c r="A14" s="279">
        <v>300</v>
      </c>
      <c r="B14" s="287">
        <v>0</v>
      </c>
      <c r="C14" s="278" t="s">
        <v>102</v>
      </c>
      <c r="D14" s="282">
        <v>1300</v>
      </c>
      <c r="E14" s="279">
        <v>0</v>
      </c>
      <c r="F14" s="295" t="s">
        <v>351</v>
      </c>
      <c r="G14" s="278" t="s">
        <v>102</v>
      </c>
      <c r="H14" s="281"/>
      <c r="I14" s="281"/>
      <c r="J14" s="277"/>
      <c r="K14" s="281"/>
      <c r="L14" s="281"/>
      <c r="M14" s="275"/>
      <c r="N14" s="188"/>
      <c r="O14" s="188"/>
      <c r="P14" s="188"/>
      <c r="Q14" s="188"/>
      <c r="R14" s="298"/>
      <c r="S14" s="188"/>
      <c r="V14" s="15"/>
    </row>
    <row r="15" spans="1:22" s="8" customFormat="1" ht="15">
      <c r="A15" s="279">
        <v>600</v>
      </c>
      <c r="B15" s="287">
        <v>0</v>
      </c>
      <c r="C15" s="278" t="s">
        <v>112</v>
      </c>
      <c r="D15" s="282">
        <v>600</v>
      </c>
      <c r="E15" s="279">
        <v>650</v>
      </c>
      <c r="F15" s="281" t="s">
        <v>275</v>
      </c>
      <c r="G15" s="278" t="s">
        <v>112</v>
      </c>
      <c r="H15" s="281"/>
      <c r="I15" s="281"/>
      <c r="J15" s="277"/>
      <c r="K15" s="281"/>
      <c r="L15" s="281"/>
      <c r="M15" s="275"/>
      <c r="N15" s="50"/>
      <c r="O15" s="188"/>
      <c r="P15" s="188"/>
      <c r="Q15" s="188"/>
      <c r="R15" s="188"/>
      <c r="S15" s="188"/>
      <c r="V15" s="15"/>
    </row>
    <row r="16" spans="1:25" s="8" customFormat="1" ht="15">
      <c r="A16" s="279">
        <v>0</v>
      </c>
      <c r="B16" s="287">
        <v>0</v>
      </c>
      <c r="C16" s="278" t="s">
        <v>125</v>
      </c>
      <c r="D16" s="282">
        <v>0</v>
      </c>
      <c r="E16" s="279">
        <v>0</v>
      </c>
      <c r="F16" s="295"/>
      <c r="G16" s="278" t="s">
        <v>125</v>
      </c>
      <c r="H16" s="281"/>
      <c r="I16" s="281"/>
      <c r="J16" s="277"/>
      <c r="K16" s="281"/>
      <c r="L16" s="281"/>
      <c r="M16" s="275"/>
      <c r="N16" s="188"/>
      <c r="O16" s="188"/>
      <c r="P16" s="188"/>
      <c r="Q16" s="188"/>
      <c r="R16" s="188"/>
      <c r="S16" s="188"/>
      <c r="V16" s="15"/>
      <c r="Y16" s="50"/>
    </row>
    <row r="17" spans="1:22" s="8" customFormat="1" ht="15">
      <c r="A17" s="279">
        <v>2500</v>
      </c>
      <c r="B17" s="287">
        <v>0</v>
      </c>
      <c r="C17" s="278" t="s">
        <v>77</v>
      </c>
      <c r="D17" s="282">
        <v>0</v>
      </c>
      <c r="E17" s="279">
        <v>2500</v>
      </c>
      <c r="F17" s="295" t="s">
        <v>347</v>
      </c>
      <c r="G17" s="278" t="s">
        <v>77</v>
      </c>
      <c r="H17" s="281"/>
      <c r="I17" s="281"/>
      <c r="J17" s="277"/>
      <c r="K17" s="281"/>
      <c r="L17" s="281"/>
      <c r="M17" s="275"/>
      <c r="N17" s="188"/>
      <c r="O17" s="188"/>
      <c r="P17" s="188"/>
      <c r="Q17" s="188"/>
      <c r="R17" s="188"/>
      <c r="S17" s="188"/>
      <c r="V17" s="15"/>
    </row>
    <row r="18" spans="1:24" s="8" customFormat="1" ht="15">
      <c r="A18" s="279">
        <v>600</v>
      </c>
      <c r="B18" s="287">
        <v>613.29</v>
      </c>
      <c r="C18" s="278" t="s">
        <v>1</v>
      </c>
      <c r="D18" s="282">
        <v>613.29</v>
      </c>
      <c r="E18" s="279">
        <v>650</v>
      </c>
      <c r="F18" s="295"/>
      <c r="G18" s="278" t="s">
        <v>1</v>
      </c>
      <c r="H18" s="281"/>
      <c r="I18" s="281"/>
      <c r="J18" s="277"/>
      <c r="K18" s="281"/>
      <c r="L18" s="281"/>
      <c r="M18" s="275"/>
      <c r="N18" s="188"/>
      <c r="O18" s="188"/>
      <c r="P18" s="188"/>
      <c r="Q18" s="188"/>
      <c r="R18" s="188"/>
      <c r="S18" s="188"/>
      <c r="T18" s="188"/>
      <c r="U18" s="189"/>
      <c r="V18" s="189"/>
      <c r="W18" s="48"/>
      <c r="X18" s="48"/>
    </row>
    <row r="19" spans="1:24" s="8" customFormat="1" ht="15">
      <c r="A19" s="279">
        <v>50</v>
      </c>
      <c r="B19" s="287">
        <v>0</v>
      </c>
      <c r="C19" s="278" t="s">
        <v>127</v>
      </c>
      <c r="D19" s="282">
        <v>50</v>
      </c>
      <c r="E19" s="279">
        <v>60</v>
      </c>
      <c r="F19" s="295"/>
      <c r="G19" s="278" t="s">
        <v>127</v>
      </c>
      <c r="H19" s="281"/>
      <c r="I19" s="281"/>
      <c r="J19" s="277"/>
      <c r="K19" s="281"/>
      <c r="L19" s="281"/>
      <c r="M19" s="275"/>
      <c r="N19" s="188"/>
      <c r="O19" s="188"/>
      <c r="P19" s="188"/>
      <c r="Q19" s="188"/>
      <c r="R19" s="188"/>
      <c r="S19" s="188"/>
      <c r="V19" s="15"/>
      <c r="W19" s="188"/>
      <c r="X19" s="188"/>
    </row>
    <row r="20" spans="1:22" s="8" customFormat="1" ht="15">
      <c r="A20" s="279">
        <v>300</v>
      </c>
      <c r="B20" s="287">
        <v>170</v>
      </c>
      <c r="C20" s="278" t="s">
        <v>110</v>
      </c>
      <c r="D20" s="282">
        <v>170</v>
      </c>
      <c r="E20" s="279">
        <v>300</v>
      </c>
      <c r="F20" s="295"/>
      <c r="G20" s="278" t="s">
        <v>110</v>
      </c>
      <c r="H20" s="281"/>
      <c r="I20" s="281"/>
      <c r="J20" s="277"/>
      <c r="K20" s="281"/>
      <c r="L20" s="281"/>
      <c r="M20" s="275"/>
      <c r="N20" s="188"/>
      <c r="O20" s="188"/>
      <c r="P20" s="188"/>
      <c r="Q20" s="188"/>
      <c r="R20" s="299"/>
      <c r="S20" s="188"/>
      <c r="U20" s="15"/>
      <c r="V20" s="15"/>
    </row>
    <row r="21" spans="1:22" s="8" customFormat="1" ht="15" customHeight="1">
      <c r="A21" s="279">
        <v>400</v>
      </c>
      <c r="B21" s="287">
        <v>355.21000000000004</v>
      </c>
      <c r="C21" s="278" t="s">
        <v>128</v>
      </c>
      <c r="D21" s="282">
        <v>355.21000000000004</v>
      </c>
      <c r="E21" s="279">
        <v>400</v>
      </c>
      <c r="F21" s="295" t="s">
        <v>253</v>
      </c>
      <c r="G21" s="278" t="s">
        <v>128</v>
      </c>
      <c r="H21" s="281"/>
      <c r="I21" s="281"/>
      <c r="J21" s="277"/>
      <c r="K21" s="281"/>
      <c r="L21" s="281"/>
      <c r="M21" s="275"/>
      <c r="N21" s="300"/>
      <c r="O21" s="301"/>
      <c r="P21" s="188"/>
      <c r="Q21" s="188"/>
      <c r="R21" s="188"/>
      <c r="S21" s="188"/>
      <c r="V21" s="15"/>
    </row>
    <row r="22" spans="1:19" s="8" customFormat="1" ht="15.75" customHeight="1">
      <c r="A22" s="279">
        <v>0</v>
      </c>
      <c r="B22" s="287">
        <v>0</v>
      </c>
      <c r="C22" s="283" t="s">
        <v>113</v>
      </c>
      <c r="D22" s="282">
        <v>0</v>
      </c>
      <c r="E22" s="279">
        <v>0</v>
      </c>
      <c r="F22" s="295"/>
      <c r="G22" s="283" t="s">
        <v>113</v>
      </c>
      <c r="H22" s="281"/>
      <c r="I22" s="281"/>
      <c r="J22" s="277"/>
      <c r="K22" s="281"/>
      <c r="L22" s="281"/>
      <c r="M22" s="275"/>
      <c r="N22" s="301"/>
      <c r="O22" s="301"/>
      <c r="P22" s="188"/>
      <c r="Q22" s="188"/>
      <c r="R22" s="188"/>
      <c r="S22" s="188"/>
    </row>
    <row r="23" spans="1:19" s="8" customFormat="1" ht="15">
      <c r="A23" s="279">
        <v>200</v>
      </c>
      <c r="B23" s="287">
        <v>75</v>
      </c>
      <c r="C23" s="278" t="s">
        <v>130</v>
      </c>
      <c r="D23" s="282">
        <v>150</v>
      </c>
      <c r="E23" s="279">
        <v>200</v>
      </c>
      <c r="F23" s="295"/>
      <c r="G23" s="278" t="s">
        <v>130</v>
      </c>
      <c r="H23" s="281"/>
      <c r="I23" s="281"/>
      <c r="J23" s="277"/>
      <c r="K23" s="281"/>
      <c r="L23" s="281"/>
      <c r="M23" s="275"/>
      <c r="N23" s="50"/>
      <c r="O23" s="188"/>
      <c r="P23" s="188"/>
      <c r="Q23" s="188"/>
      <c r="R23" s="188"/>
      <c r="S23" s="188"/>
    </row>
    <row r="24" spans="1:19" s="8" customFormat="1" ht="15">
      <c r="A24" s="279">
        <v>1700</v>
      </c>
      <c r="B24" s="287">
        <v>1147.36</v>
      </c>
      <c r="C24" s="278" t="s">
        <v>350</v>
      </c>
      <c r="D24" s="282">
        <v>1721.04</v>
      </c>
      <c r="E24" s="279">
        <v>1725</v>
      </c>
      <c r="F24" s="295"/>
      <c r="G24" s="278" t="s">
        <v>350</v>
      </c>
      <c r="H24" s="281"/>
      <c r="I24" s="281"/>
      <c r="J24" s="277"/>
      <c r="K24" s="281"/>
      <c r="L24" s="281"/>
      <c r="M24" s="275"/>
      <c r="N24" s="50"/>
      <c r="O24" s="188"/>
      <c r="P24" s="188"/>
      <c r="Q24" s="188"/>
      <c r="R24" s="188"/>
      <c r="S24" s="188"/>
    </row>
    <row r="25" spans="1:22" s="8" customFormat="1" ht="15">
      <c r="A25" s="279">
        <v>1300</v>
      </c>
      <c r="B25" s="287">
        <v>3147.64</v>
      </c>
      <c r="C25" s="278" t="s">
        <v>252</v>
      </c>
      <c r="D25" s="282">
        <v>3147.64</v>
      </c>
      <c r="E25" s="279">
        <v>0</v>
      </c>
      <c r="F25" s="295" t="s">
        <v>349</v>
      </c>
      <c r="G25" s="278" t="s">
        <v>252</v>
      </c>
      <c r="H25" s="281"/>
      <c r="I25" s="281"/>
      <c r="J25" s="277"/>
      <c r="K25" s="281"/>
      <c r="L25" s="281"/>
      <c r="M25" s="275"/>
      <c r="N25" s="188"/>
      <c r="O25" s="188"/>
      <c r="P25" s="188"/>
      <c r="Q25" s="188"/>
      <c r="R25" s="188"/>
      <c r="S25" s="188"/>
      <c r="U25" s="15"/>
      <c r="V25" s="15"/>
    </row>
    <row r="26" spans="1:27" s="8" customFormat="1" ht="15">
      <c r="A26" s="279">
        <v>100</v>
      </c>
      <c r="B26" s="287">
        <v>100</v>
      </c>
      <c r="C26" s="278" t="s">
        <v>73</v>
      </c>
      <c r="D26" s="282">
        <v>100</v>
      </c>
      <c r="E26" s="279">
        <v>100</v>
      </c>
      <c r="F26" s="295"/>
      <c r="G26" s="278" t="s">
        <v>73</v>
      </c>
      <c r="H26" s="281"/>
      <c r="I26" s="281"/>
      <c r="J26" s="277"/>
      <c r="K26" s="281"/>
      <c r="L26" s="281"/>
      <c r="M26" s="275"/>
      <c r="N26" s="188"/>
      <c r="O26" s="188"/>
      <c r="P26" s="188"/>
      <c r="Q26" s="188"/>
      <c r="R26" s="188"/>
      <c r="S26" s="188"/>
      <c r="U26" s="15"/>
      <c r="V26" s="15"/>
      <c r="AA26" s="50"/>
    </row>
    <row r="27" spans="1:22" s="8" customFormat="1" ht="15">
      <c r="A27" s="279">
        <v>6000</v>
      </c>
      <c r="B27" s="287">
        <v>3936.58</v>
      </c>
      <c r="C27" s="278" t="s">
        <v>132</v>
      </c>
      <c r="D27" s="282">
        <v>5838.82</v>
      </c>
      <c r="E27" s="279">
        <v>6300</v>
      </c>
      <c r="F27" s="295"/>
      <c r="G27" s="278" t="s">
        <v>132</v>
      </c>
      <c r="H27" s="281"/>
      <c r="I27" s="281"/>
      <c r="J27" s="277"/>
      <c r="K27" s="281"/>
      <c r="L27" s="281"/>
      <c r="M27" s="275"/>
      <c r="N27" s="188"/>
      <c r="O27" s="188"/>
      <c r="P27" s="188"/>
      <c r="Q27" s="188"/>
      <c r="R27" s="188"/>
      <c r="S27" s="188"/>
      <c r="V27" s="15"/>
    </row>
    <row r="28" spans="1:22" s="8" customFormat="1" ht="15">
      <c r="A28" s="279">
        <v>700</v>
      </c>
      <c r="B28" s="288">
        <v>462.75</v>
      </c>
      <c r="C28" s="278" t="s">
        <v>134</v>
      </c>
      <c r="D28" s="282">
        <v>667.22</v>
      </c>
      <c r="E28" s="279">
        <v>1000</v>
      </c>
      <c r="F28" s="295"/>
      <c r="G28" s="278" t="s">
        <v>134</v>
      </c>
      <c r="H28" s="281"/>
      <c r="I28" s="281"/>
      <c r="J28" s="277"/>
      <c r="K28" s="281"/>
      <c r="L28" s="281"/>
      <c r="M28" s="275"/>
      <c r="N28" s="188"/>
      <c r="O28" s="188"/>
      <c r="P28" s="188"/>
      <c r="Q28" s="188"/>
      <c r="R28" s="188"/>
      <c r="S28" s="188"/>
      <c r="U28" s="15"/>
      <c r="V28" s="15"/>
    </row>
    <row r="29" spans="1:22" s="8" customFormat="1" ht="15">
      <c r="A29" s="279">
        <v>0</v>
      </c>
      <c r="B29" s="287">
        <v>95</v>
      </c>
      <c r="C29" s="278" t="s">
        <v>135</v>
      </c>
      <c r="D29" s="282">
        <v>95</v>
      </c>
      <c r="E29" s="279">
        <v>100</v>
      </c>
      <c r="F29" s="295"/>
      <c r="G29" s="278" t="s">
        <v>135</v>
      </c>
      <c r="H29" s="281"/>
      <c r="I29" s="281"/>
      <c r="J29" s="277"/>
      <c r="K29" s="281"/>
      <c r="L29" s="281"/>
      <c r="M29" s="296"/>
      <c r="N29" s="188"/>
      <c r="O29" s="188"/>
      <c r="P29" s="188"/>
      <c r="Q29" s="188"/>
      <c r="R29" s="188"/>
      <c r="S29" s="188"/>
      <c r="V29" s="15"/>
    </row>
    <row r="30" spans="1:27" ht="15">
      <c r="A30" s="279">
        <v>0</v>
      </c>
      <c r="B30" s="288">
        <v>0</v>
      </c>
      <c r="C30" s="278" t="s">
        <v>136</v>
      </c>
      <c r="D30" s="282">
        <v>0</v>
      </c>
      <c r="E30" s="279">
        <v>100</v>
      </c>
      <c r="F30" s="304"/>
      <c r="G30" s="278" t="s">
        <v>136</v>
      </c>
      <c r="H30" s="276"/>
      <c r="I30" s="276"/>
      <c r="J30" s="277"/>
      <c r="K30" s="281"/>
      <c r="L30" s="281"/>
      <c r="M30" s="296"/>
      <c r="N30" s="188" t="s">
        <v>72</v>
      </c>
      <c r="O30" s="188"/>
      <c r="P30" s="188"/>
      <c r="Q30" s="188"/>
      <c r="R30" s="188"/>
      <c r="S30" s="188"/>
      <c r="U30" s="6"/>
      <c r="V30" s="6"/>
      <c r="AA30" s="1"/>
    </row>
    <row r="31" spans="1:27" ht="15">
      <c r="A31" s="279">
        <v>0</v>
      </c>
      <c r="B31" s="287">
        <v>1690</v>
      </c>
      <c r="C31" s="278" t="s">
        <v>2</v>
      </c>
      <c r="D31" s="282">
        <v>4380</v>
      </c>
      <c r="E31" s="279">
        <v>0</v>
      </c>
      <c r="F31" s="295" t="s">
        <v>351</v>
      </c>
      <c r="G31" s="278" t="s">
        <v>357</v>
      </c>
      <c r="H31" s="276"/>
      <c r="I31" s="276"/>
      <c r="J31" s="277"/>
      <c r="K31" s="281"/>
      <c r="L31" s="281"/>
      <c r="M31" s="189"/>
      <c r="N31" s="188"/>
      <c r="O31" s="188"/>
      <c r="P31" s="188"/>
      <c r="Q31" s="188"/>
      <c r="R31" s="188"/>
      <c r="S31" s="188"/>
      <c r="U31" s="6"/>
      <c r="V31" s="6"/>
      <c r="AA31" s="1"/>
    </row>
    <row r="32" spans="1:27" ht="15">
      <c r="A32" s="282">
        <v>600</v>
      </c>
      <c r="B32" s="287">
        <v>3492</v>
      </c>
      <c r="C32" s="281" t="s">
        <v>254</v>
      </c>
      <c r="D32" s="282">
        <v>3492</v>
      </c>
      <c r="E32" s="279">
        <v>0</v>
      </c>
      <c r="F32" s="295" t="s">
        <v>358</v>
      </c>
      <c r="G32" s="281" t="s">
        <v>254</v>
      </c>
      <c r="H32" s="276"/>
      <c r="I32" s="276"/>
      <c r="J32" s="277"/>
      <c r="K32" s="281"/>
      <c r="L32" s="281"/>
      <c r="M32" s="188"/>
      <c r="N32" s="188"/>
      <c r="O32" s="188"/>
      <c r="P32" s="188"/>
      <c r="Q32" s="188"/>
      <c r="R32" s="188"/>
      <c r="S32" s="188"/>
      <c r="V32" s="6"/>
      <c r="AA32" s="1"/>
    </row>
    <row r="33" spans="1:28" s="4" customFormat="1" ht="15">
      <c r="A33" s="276"/>
      <c r="B33" s="281"/>
      <c r="C33" s="281"/>
      <c r="E33" s="279"/>
      <c r="F33" s="282"/>
      <c r="G33" s="286"/>
      <c r="H33" s="284"/>
      <c r="I33" s="285"/>
      <c r="J33" s="277"/>
      <c r="K33" s="276"/>
      <c r="L33" s="305"/>
      <c r="M33" s="296"/>
      <c r="N33" s="296"/>
      <c r="O33" s="296"/>
      <c r="P33" s="296"/>
      <c r="Q33" s="296"/>
      <c r="R33" s="296"/>
      <c r="S33" s="296"/>
      <c r="T33"/>
      <c r="U33"/>
      <c r="V33" s="6"/>
      <c r="W33"/>
      <c r="X33"/>
      <c r="AA33"/>
      <c r="AB33"/>
    </row>
    <row r="34" spans="1:23" ht="15">
      <c r="A34" s="279">
        <f>SUM(A6:A32)</f>
        <v>21370</v>
      </c>
      <c r="B34" s="280">
        <f>SUM(B6:B32)</f>
        <v>19384.26</v>
      </c>
      <c r="C34" s="318" t="s">
        <v>359</v>
      </c>
      <c r="D34" s="282">
        <f>SUM(D6:D32)</f>
        <v>29340.97</v>
      </c>
      <c r="E34" s="279">
        <f>SUM(E6:E33)</f>
        <v>19755</v>
      </c>
      <c r="F34" s="295"/>
      <c r="G34" s="305"/>
      <c r="H34" s="305"/>
      <c r="I34" s="279"/>
      <c r="J34" s="277"/>
      <c r="K34" s="281"/>
      <c r="L34" s="281"/>
      <c r="M34" s="188"/>
      <c r="N34" s="188"/>
      <c r="O34" s="188"/>
      <c r="P34" s="188"/>
      <c r="Q34" s="188"/>
      <c r="R34" s="188"/>
      <c r="S34" s="188"/>
      <c r="V34" s="6"/>
      <c r="W34" s="1"/>
    </row>
    <row r="35" spans="1:22" ht="15">
      <c r="A35" s="306" t="s">
        <v>332</v>
      </c>
      <c r="B35" s="307">
        <v>1740.61</v>
      </c>
      <c r="C35" s="307"/>
      <c r="D35" s="274"/>
      <c r="E35" s="50"/>
      <c r="F35" s="274"/>
      <c r="G35" s="308"/>
      <c r="H35" s="308"/>
      <c r="I35" s="302"/>
      <c r="J35" s="309"/>
      <c r="K35" s="310"/>
      <c r="L35" s="296"/>
      <c r="M35" s="188"/>
      <c r="N35" s="188"/>
      <c r="O35" s="188"/>
      <c r="P35" s="188"/>
      <c r="Q35" s="188"/>
      <c r="R35" s="188"/>
      <c r="S35" s="188"/>
      <c r="T35" s="1"/>
      <c r="V35" s="6"/>
    </row>
    <row r="36" spans="1:22" ht="15">
      <c r="A36" s="50"/>
      <c r="B36" s="300">
        <f>SUM(B34:B35)</f>
        <v>21124.87</v>
      </c>
      <c r="C36" s="300">
        <f>D34-B34</f>
        <v>9956.710000000003</v>
      </c>
      <c r="D36" s="303"/>
      <c r="E36" s="188"/>
      <c r="F36" s="303"/>
      <c r="G36" s="311"/>
      <c r="H36" s="296"/>
      <c r="I36" s="189"/>
      <c r="J36" s="312"/>
      <c r="K36" s="188"/>
      <c r="L36" s="188"/>
      <c r="M36" s="188"/>
      <c r="N36" s="188"/>
      <c r="O36" s="188"/>
      <c r="P36" s="188"/>
      <c r="Q36" s="188"/>
      <c r="R36" s="188"/>
      <c r="S36" s="188"/>
      <c r="V36" s="6"/>
    </row>
    <row r="37" spans="1:24" s="25" customFormat="1" ht="15">
      <c r="A37" s="50"/>
      <c r="B37" s="300"/>
      <c r="C37" s="300"/>
      <c r="D37" s="303"/>
      <c r="E37" s="188"/>
      <c r="F37" s="303"/>
      <c r="G37" s="311"/>
      <c r="H37" s="311"/>
      <c r="I37" s="189"/>
      <c r="J37" s="312"/>
      <c r="K37" s="296"/>
      <c r="L37" s="188"/>
      <c r="M37" s="188"/>
      <c r="N37" s="188"/>
      <c r="O37" s="188"/>
      <c r="P37" s="188"/>
      <c r="Q37" s="188"/>
      <c r="R37" s="188"/>
      <c r="S37" s="188"/>
      <c r="T37" s="21"/>
      <c r="U37" s="43"/>
      <c r="V37" s="43"/>
      <c r="W37" s="4"/>
      <c r="X37" s="4"/>
    </row>
    <row r="38" spans="1:24" ht="15">
      <c r="A38" s="188"/>
      <c r="B38" s="300"/>
      <c r="C38" s="300"/>
      <c r="D38" s="303"/>
      <c r="E38" s="188"/>
      <c r="F38" s="303"/>
      <c r="G38" s="296"/>
      <c r="H38" s="296"/>
      <c r="I38" s="189"/>
      <c r="J38" s="312"/>
      <c r="K38" s="188"/>
      <c r="L38" s="188"/>
      <c r="M38" s="188"/>
      <c r="N38" s="188"/>
      <c r="O38" s="188"/>
      <c r="P38" s="188"/>
      <c r="Q38" s="188"/>
      <c r="R38" s="188"/>
      <c r="S38" s="188"/>
      <c r="T38" s="1"/>
      <c r="V38" s="7"/>
      <c r="W38" s="21"/>
      <c r="X38" s="21"/>
    </row>
    <row r="39" spans="1:22" ht="15">
      <c r="A39" s="50"/>
      <c r="B39" s="300"/>
      <c r="C39" s="300"/>
      <c r="D39" s="303"/>
      <c r="E39" s="188"/>
      <c r="F39" s="303"/>
      <c r="G39" s="311"/>
      <c r="H39" s="311"/>
      <c r="I39" s="189"/>
      <c r="J39" s="312"/>
      <c r="K39" s="188"/>
      <c r="L39" s="188"/>
      <c r="M39" s="188"/>
      <c r="N39" s="188"/>
      <c r="O39" s="188"/>
      <c r="P39" s="188"/>
      <c r="Q39" s="188"/>
      <c r="R39" s="188"/>
      <c r="S39" s="188"/>
      <c r="U39" s="6"/>
      <c r="V39" s="6"/>
    </row>
    <row r="40" spans="1:19" ht="16.5" customHeight="1">
      <c r="A40" s="312"/>
      <c r="B40" s="300"/>
      <c r="C40" s="300"/>
      <c r="D40" s="303"/>
      <c r="E40" s="188"/>
      <c r="F40" s="303"/>
      <c r="G40" s="296"/>
      <c r="H40" s="296"/>
      <c r="I40" s="296"/>
      <c r="J40" s="312"/>
      <c r="K40" s="312"/>
      <c r="L40" s="188"/>
      <c r="M40" s="188"/>
      <c r="N40" s="188"/>
      <c r="O40" s="188"/>
      <c r="P40" s="188"/>
      <c r="Q40" s="188"/>
      <c r="R40" s="188"/>
      <c r="S40" s="188"/>
    </row>
    <row r="41" spans="1:19" ht="15.75" customHeight="1">
      <c r="A41" s="188"/>
      <c r="B41" s="300"/>
      <c r="C41" s="300"/>
      <c r="D41" s="303"/>
      <c r="E41" s="188"/>
      <c r="F41" s="303"/>
      <c r="G41" s="296"/>
      <c r="H41" s="189"/>
      <c r="I41" s="189"/>
      <c r="J41" s="312"/>
      <c r="K41" s="188"/>
      <c r="L41" s="188"/>
      <c r="M41" s="188"/>
      <c r="N41" s="188"/>
      <c r="O41" s="188"/>
      <c r="P41" s="188"/>
      <c r="Q41" s="188"/>
      <c r="R41" s="188"/>
      <c r="S41" s="188"/>
    </row>
    <row r="42" spans="1:19" ht="15">
      <c r="A42" s="188"/>
      <c r="B42" s="300"/>
      <c r="C42" s="300"/>
      <c r="D42" s="303"/>
      <c r="E42" s="188"/>
      <c r="F42" s="303"/>
      <c r="G42" s="296"/>
      <c r="H42" s="296"/>
      <c r="I42" s="189"/>
      <c r="J42" s="312"/>
      <c r="K42" s="188"/>
      <c r="L42" s="188"/>
      <c r="M42" s="188"/>
      <c r="N42" s="188"/>
      <c r="O42" s="188"/>
      <c r="P42" s="188"/>
      <c r="Q42" s="188"/>
      <c r="R42" s="188"/>
      <c r="S42" s="188"/>
    </row>
    <row r="43" spans="1:19" ht="15">
      <c r="A43" s="188"/>
      <c r="B43" s="300"/>
      <c r="C43" s="300"/>
      <c r="D43" s="303"/>
      <c r="E43" s="188"/>
      <c r="F43" s="303"/>
      <c r="G43" s="296"/>
      <c r="H43" s="296"/>
      <c r="I43" s="296"/>
      <c r="J43" s="312"/>
      <c r="K43" s="188"/>
      <c r="L43" s="188"/>
      <c r="M43" s="188"/>
      <c r="N43" s="188"/>
      <c r="O43" s="188"/>
      <c r="P43" s="188"/>
      <c r="Q43" s="188"/>
      <c r="R43" s="188"/>
      <c r="S43" s="188"/>
    </row>
    <row r="44" spans="1:19" ht="15">
      <c r="A44" s="188"/>
      <c r="B44" s="300"/>
      <c r="C44" s="300"/>
      <c r="D44" s="303"/>
      <c r="E44" s="188"/>
      <c r="F44" s="303"/>
      <c r="G44" s="189"/>
      <c r="H44" s="189"/>
      <c r="I44" s="189"/>
      <c r="J44" s="313"/>
      <c r="K44" s="50"/>
      <c r="L44" s="50"/>
      <c r="M44" s="188"/>
      <c r="N44" s="188"/>
      <c r="O44" s="188"/>
      <c r="P44" s="188"/>
      <c r="Q44" s="188"/>
      <c r="R44" s="188"/>
      <c r="S44" s="188"/>
    </row>
    <row r="45" spans="1:19" ht="15">
      <c r="A45" s="188"/>
      <c r="B45" s="300"/>
      <c r="C45" s="300"/>
      <c r="D45" s="303"/>
      <c r="E45" s="188"/>
      <c r="F45" s="303"/>
      <c r="G45" s="315"/>
      <c r="H45" s="315"/>
      <c r="I45" s="315"/>
      <c r="J45" s="316"/>
      <c r="K45" s="314"/>
      <c r="L45" s="50"/>
      <c r="M45" s="188"/>
      <c r="N45" s="188"/>
      <c r="O45" s="188"/>
      <c r="P45" s="188"/>
      <c r="Q45" s="188"/>
      <c r="R45" s="188"/>
      <c r="S45" s="188"/>
    </row>
    <row r="46" spans="1:19" ht="15">
      <c r="A46" s="50"/>
      <c r="B46" s="300"/>
      <c r="C46" s="300"/>
      <c r="D46" s="303"/>
      <c r="E46" s="188"/>
      <c r="F46" s="303"/>
      <c r="G46" s="189"/>
      <c r="H46" s="189"/>
      <c r="I46" s="189"/>
      <c r="J46" s="313"/>
      <c r="K46" s="50"/>
      <c r="L46" s="50"/>
      <c r="M46" s="188"/>
      <c r="N46" s="188"/>
      <c r="O46" s="188"/>
      <c r="P46" s="188"/>
      <c r="Q46" s="188"/>
      <c r="R46" s="188"/>
      <c r="S46" s="188"/>
    </row>
    <row r="47" spans="1:19" ht="15">
      <c r="A47" s="50"/>
      <c r="B47" s="300"/>
      <c r="C47" s="300"/>
      <c r="D47" s="303"/>
      <c r="E47" s="188"/>
      <c r="F47" s="303"/>
      <c r="G47" s="189"/>
      <c r="H47" s="189"/>
      <c r="I47" s="189"/>
      <c r="J47" s="313"/>
      <c r="K47" s="50"/>
      <c r="L47" s="50"/>
      <c r="M47" s="188"/>
      <c r="N47" s="188"/>
      <c r="O47" s="188"/>
      <c r="P47" s="188"/>
      <c r="Q47" s="188"/>
      <c r="R47" s="188"/>
      <c r="S47" s="188"/>
    </row>
    <row r="48" spans="1:19" ht="15">
      <c r="A48" s="50"/>
      <c r="B48" s="300"/>
      <c r="C48" s="300"/>
      <c r="D48" s="303"/>
      <c r="E48" s="188"/>
      <c r="F48" s="303"/>
      <c r="G48" s="189"/>
      <c r="H48" s="189"/>
      <c r="I48" s="189"/>
      <c r="J48" s="313"/>
      <c r="K48" s="50"/>
      <c r="L48" s="50"/>
      <c r="M48" s="188"/>
      <c r="N48" s="188"/>
      <c r="O48" s="188"/>
      <c r="P48" s="188"/>
      <c r="Q48" s="188"/>
      <c r="R48" s="188"/>
      <c r="S48" s="188"/>
    </row>
    <row r="49" spans="1:19" ht="15">
      <c r="A49" s="314"/>
      <c r="B49" s="317"/>
      <c r="C49" s="317"/>
      <c r="D49" s="303"/>
      <c r="E49" s="188"/>
      <c r="F49" s="303"/>
      <c r="G49" s="315"/>
      <c r="H49" s="315"/>
      <c r="I49" s="315"/>
      <c r="J49" s="316"/>
      <c r="K49" s="314"/>
      <c r="L49" s="50"/>
      <c r="M49" s="188"/>
      <c r="N49" s="188"/>
      <c r="O49" s="188"/>
      <c r="P49" s="188"/>
      <c r="Q49" s="188"/>
      <c r="R49" s="188"/>
      <c r="S49" s="188"/>
    </row>
    <row r="50" spans="1:19" ht="15">
      <c r="A50" s="50"/>
      <c r="B50" s="300"/>
      <c r="C50" s="300"/>
      <c r="D50" s="303"/>
      <c r="E50" s="188"/>
      <c r="F50" s="303"/>
      <c r="G50" s="189"/>
      <c r="H50" s="189"/>
      <c r="I50" s="189"/>
      <c r="J50" s="313"/>
      <c r="K50" s="50"/>
      <c r="L50" s="50"/>
      <c r="M50" s="188"/>
      <c r="N50" s="188"/>
      <c r="O50" s="188"/>
      <c r="P50" s="188"/>
      <c r="Q50" s="188"/>
      <c r="R50" s="188"/>
      <c r="S50" s="188"/>
    </row>
    <row r="51" spans="1:19" ht="15">
      <c r="A51" s="50"/>
      <c r="B51" s="300"/>
      <c r="C51" s="300"/>
      <c r="D51" s="303"/>
      <c r="E51" s="188"/>
      <c r="F51" s="303"/>
      <c r="G51" s="189"/>
      <c r="H51" s="189"/>
      <c r="I51" s="189"/>
      <c r="J51" s="313"/>
      <c r="K51" s="50"/>
      <c r="L51" s="50"/>
      <c r="M51" s="188"/>
      <c r="N51" s="188"/>
      <c r="O51" s="188"/>
      <c r="P51" s="188"/>
      <c r="Q51" s="188"/>
      <c r="R51" s="188"/>
      <c r="S51" s="188"/>
    </row>
    <row r="52" spans="1:19" ht="15">
      <c r="A52" s="50"/>
      <c r="B52" s="300"/>
      <c r="C52" s="300"/>
      <c r="D52" s="303"/>
      <c r="E52" s="188"/>
      <c r="F52" s="303"/>
      <c r="G52" s="189"/>
      <c r="H52" s="189"/>
      <c r="I52" s="189"/>
      <c r="J52" s="313"/>
      <c r="K52" s="50"/>
      <c r="L52" s="50"/>
      <c r="M52" s="188"/>
      <c r="N52" s="188"/>
      <c r="O52" s="188"/>
      <c r="P52" s="188"/>
      <c r="Q52" s="188"/>
      <c r="R52" s="188"/>
      <c r="S52" s="188"/>
    </row>
    <row r="53" spans="1:19" ht="15">
      <c r="A53" s="50"/>
      <c r="B53" s="300"/>
      <c r="C53" s="300"/>
      <c r="D53" s="303"/>
      <c r="E53" s="188"/>
      <c r="F53" s="303"/>
      <c r="G53" s="189"/>
      <c r="H53" s="189"/>
      <c r="I53" s="189"/>
      <c r="J53" s="313"/>
      <c r="K53" s="50"/>
      <c r="L53" s="50"/>
      <c r="M53" s="188"/>
      <c r="N53" s="188"/>
      <c r="O53" s="188"/>
      <c r="P53" s="188"/>
      <c r="Q53" s="188"/>
      <c r="R53" s="188"/>
      <c r="S53" s="188"/>
    </row>
    <row r="54" spans="1:19" ht="15">
      <c r="A54" s="50"/>
      <c r="B54" s="300"/>
      <c r="C54" s="300"/>
      <c r="D54" s="303"/>
      <c r="E54" s="188"/>
      <c r="F54" s="303"/>
      <c r="G54" s="189"/>
      <c r="H54" s="189"/>
      <c r="I54" s="189"/>
      <c r="J54" s="313"/>
      <c r="K54" s="50"/>
      <c r="L54" s="50"/>
      <c r="M54" s="188"/>
      <c r="N54" s="188"/>
      <c r="O54" s="188"/>
      <c r="P54" s="188"/>
      <c r="Q54" s="188"/>
      <c r="R54" s="188"/>
      <c r="S54" s="188"/>
    </row>
    <row r="55" spans="1:19" ht="15">
      <c r="A55" s="50"/>
      <c r="B55" s="300"/>
      <c r="C55" s="300"/>
      <c r="D55" s="303"/>
      <c r="E55" s="188"/>
      <c r="F55" s="303"/>
      <c r="G55" s="189"/>
      <c r="H55" s="189"/>
      <c r="I55" s="189"/>
      <c r="J55" s="313"/>
      <c r="K55" s="50"/>
      <c r="L55" s="50"/>
      <c r="M55" s="188"/>
      <c r="N55" s="188"/>
      <c r="O55" s="188"/>
      <c r="P55" s="188"/>
      <c r="Q55" s="188"/>
      <c r="R55" s="188"/>
      <c r="S55" s="188"/>
    </row>
    <row r="56" spans="1:19" ht="15">
      <c r="A56" s="50"/>
      <c r="B56" s="300"/>
      <c r="C56" s="300"/>
      <c r="D56" s="303"/>
      <c r="E56" s="188"/>
      <c r="F56" s="303"/>
      <c r="G56" s="189"/>
      <c r="H56" s="189"/>
      <c r="I56" s="189"/>
      <c r="J56" s="313"/>
      <c r="K56" s="50"/>
      <c r="L56" s="50"/>
      <c r="M56" s="188"/>
      <c r="N56" s="188"/>
      <c r="O56" s="188"/>
      <c r="P56" s="188"/>
      <c r="Q56" s="188"/>
      <c r="R56" s="188"/>
      <c r="S56" s="188"/>
    </row>
    <row r="57" spans="1:19" ht="15">
      <c r="A57" s="50"/>
      <c r="B57" s="300"/>
      <c r="C57" s="300"/>
      <c r="D57" s="303"/>
      <c r="E57" s="188"/>
      <c r="F57" s="303"/>
      <c r="G57" s="189"/>
      <c r="H57" s="189"/>
      <c r="I57" s="189"/>
      <c r="J57" s="313"/>
      <c r="K57" s="50"/>
      <c r="L57" s="50"/>
      <c r="M57" s="188"/>
      <c r="N57" s="188"/>
      <c r="O57" s="188"/>
      <c r="P57" s="188"/>
      <c r="Q57" s="188"/>
      <c r="R57" s="188"/>
      <c r="S57" s="188"/>
    </row>
    <row r="58" spans="1:19" ht="15">
      <c r="A58" s="50"/>
      <c r="B58" s="300"/>
      <c r="C58" s="300"/>
      <c r="D58" s="303"/>
      <c r="E58" s="188"/>
      <c r="F58" s="303"/>
      <c r="G58" s="189"/>
      <c r="H58" s="189"/>
      <c r="I58" s="189"/>
      <c r="J58" s="313"/>
      <c r="K58" s="50"/>
      <c r="L58" s="50"/>
      <c r="M58" s="188"/>
      <c r="N58" s="188"/>
      <c r="O58" s="188"/>
      <c r="P58" s="188"/>
      <c r="Q58" s="188"/>
      <c r="R58" s="188"/>
      <c r="S58" s="188"/>
    </row>
    <row r="59" spans="1:19" ht="15">
      <c r="A59" s="50"/>
      <c r="B59" s="300"/>
      <c r="C59" s="300"/>
      <c r="D59" s="303"/>
      <c r="E59" s="188"/>
      <c r="F59" s="303"/>
      <c r="G59" s="189"/>
      <c r="H59" s="189"/>
      <c r="I59" s="189"/>
      <c r="J59" s="313"/>
      <c r="K59" s="50"/>
      <c r="L59" s="50"/>
      <c r="M59" s="188"/>
      <c r="N59" s="188"/>
      <c r="O59" s="188"/>
      <c r="P59" s="188"/>
      <c r="Q59" s="188"/>
      <c r="R59" s="188"/>
      <c r="S59" s="188"/>
    </row>
    <row r="60" spans="1:12" ht="15">
      <c r="A60" s="13"/>
      <c r="G60" s="5"/>
      <c r="H60" s="5"/>
      <c r="I60" s="5"/>
      <c r="J60" s="18"/>
      <c r="K60" s="7"/>
      <c r="L60" s="7"/>
    </row>
    <row r="61" spans="1:12" ht="15">
      <c r="A61" s="13"/>
      <c r="G61" s="5"/>
      <c r="H61" s="5"/>
      <c r="I61" s="5"/>
      <c r="J61" s="18"/>
      <c r="K61" s="7"/>
      <c r="L61" s="7"/>
    </row>
    <row r="62" spans="1:12" ht="15">
      <c r="A62" s="13"/>
      <c r="G62" s="5"/>
      <c r="H62" s="5"/>
      <c r="I62" s="5"/>
      <c r="J62" s="18"/>
      <c r="K62" s="7"/>
      <c r="L62" s="7"/>
    </row>
    <row r="63" spans="1:12" ht="15">
      <c r="A63" s="13"/>
      <c r="G63" s="5"/>
      <c r="H63" s="5"/>
      <c r="I63" s="5"/>
      <c r="J63" s="18"/>
      <c r="K63" s="7"/>
      <c r="L63" s="7"/>
    </row>
    <row r="64" spans="1:12" ht="15">
      <c r="A64" s="13"/>
      <c r="G64" s="5"/>
      <c r="H64" s="5"/>
      <c r="I64" s="5"/>
      <c r="J64" s="18"/>
      <c r="K64" s="7"/>
      <c r="L64" s="7"/>
    </row>
    <row r="65" spans="1:12" ht="15">
      <c r="A65" s="13"/>
      <c r="G65" s="5"/>
      <c r="H65" s="5"/>
      <c r="I65" s="5"/>
      <c r="J65" s="18"/>
      <c r="K65" s="7"/>
      <c r="L65" s="7"/>
    </row>
  </sheetData>
  <sheetProtection/>
  <printOptions/>
  <pageMargins left="0.5511811023622047" right="0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W91"/>
  <sheetViews>
    <sheetView zoomScale="75" zoomScaleNormal="75" zoomScalePageLayoutView="0" workbookViewId="0" topLeftCell="A41">
      <selection activeCell="T52" sqref="T52"/>
    </sheetView>
  </sheetViews>
  <sheetFormatPr defaultColWidth="9.140625" defaultRowHeight="12.75"/>
  <cols>
    <col min="1" max="1" width="1.8515625" style="0" customWidth="1"/>
    <col min="2" max="2" width="4.28125" style="0" customWidth="1"/>
    <col min="3" max="3" width="11.8515625" style="0" customWidth="1"/>
    <col min="4" max="4" width="9.140625" style="0" customWidth="1"/>
    <col min="5" max="5" width="8.57421875" style="0" customWidth="1"/>
    <col min="6" max="6" width="16.140625" style="0" customWidth="1"/>
    <col min="7" max="7" width="9.421875" style="6" customWidth="1"/>
    <col min="8" max="8" width="14.00390625" style="6" customWidth="1"/>
    <col min="9" max="9" width="15.7109375" style="7" customWidth="1"/>
    <col min="10" max="10" width="10.140625" style="1" customWidth="1"/>
    <col min="11" max="11" width="9.57421875" style="1" customWidth="1"/>
    <col min="12" max="12" width="10.00390625" style="0" customWidth="1"/>
    <col min="13" max="13" width="14.8515625" style="0" customWidth="1"/>
    <col min="14" max="14" width="12.8515625" style="22" customWidth="1"/>
  </cols>
  <sheetData>
    <row r="1" spans="2:17" ht="22.5">
      <c r="B1" s="239" t="s">
        <v>16</v>
      </c>
      <c r="C1" s="1"/>
      <c r="D1" s="1"/>
      <c r="E1" s="1"/>
      <c r="F1" s="1"/>
      <c r="G1" s="7"/>
      <c r="H1" s="7"/>
      <c r="L1" s="1"/>
      <c r="M1" s="1"/>
      <c r="Q1" s="1" t="s">
        <v>124</v>
      </c>
    </row>
    <row r="2" spans="2:13" ht="12.75">
      <c r="B2" s="1"/>
      <c r="C2" s="1"/>
      <c r="D2" s="1"/>
      <c r="E2" s="1"/>
      <c r="F2" s="1"/>
      <c r="G2" s="7"/>
      <c r="H2" s="7"/>
      <c r="L2" s="1"/>
      <c r="M2" s="1"/>
    </row>
    <row r="3" spans="2:13" ht="21">
      <c r="B3" s="231" t="s">
        <v>317</v>
      </c>
      <c r="C3" s="8"/>
      <c r="D3" s="8"/>
      <c r="E3" s="8"/>
      <c r="F3" s="8"/>
      <c r="G3" s="15"/>
      <c r="H3" s="15"/>
      <c r="I3" s="15"/>
      <c r="J3" s="8"/>
      <c r="K3" s="8"/>
      <c r="L3" s="8"/>
      <c r="M3" s="8"/>
    </row>
    <row r="4" spans="2:13" ht="15">
      <c r="B4" s="8"/>
      <c r="C4" s="8"/>
      <c r="D4" s="8"/>
      <c r="E4" s="8"/>
      <c r="F4" s="8"/>
      <c r="G4" s="15"/>
      <c r="H4" s="15"/>
      <c r="I4" s="15"/>
      <c r="J4" s="8"/>
      <c r="K4" s="8"/>
      <c r="L4" s="107"/>
      <c r="M4" s="10"/>
    </row>
    <row r="5" spans="2:14" ht="15">
      <c r="B5" s="48" t="s">
        <v>429</v>
      </c>
      <c r="C5" s="8"/>
      <c r="D5" s="8"/>
      <c r="E5" s="8"/>
      <c r="F5" s="8"/>
      <c r="G5" s="15"/>
      <c r="H5" s="15"/>
      <c r="I5" s="15"/>
      <c r="J5" s="15"/>
      <c r="K5" s="107"/>
      <c r="L5" s="8"/>
      <c r="M5" s="49" t="s">
        <v>284</v>
      </c>
      <c r="N5" s="224"/>
    </row>
    <row r="6" spans="2:13" ht="15">
      <c r="B6" s="8" t="s">
        <v>84</v>
      </c>
      <c r="C6" s="8"/>
      <c r="D6" s="8"/>
      <c r="E6" s="8"/>
      <c r="F6" s="8"/>
      <c r="G6" s="15"/>
      <c r="H6" s="15"/>
      <c r="I6" s="15">
        <v>16101.16</v>
      </c>
      <c r="J6" s="15"/>
      <c r="K6" s="15"/>
      <c r="L6" s="15"/>
      <c r="M6" s="10"/>
    </row>
    <row r="7" spans="2:13" ht="15">
      <c r="B7" s="8" t="s">
        <v>85</v>
      </c>
      <c r="C7" s="8"/>
      <c r="D7" s="8"/>
      <c r="E7" s="8"/>
      <c r="F7" s="8"/>
      <c r="G7" s="15"/>
      <c r="H7" s="15"/>
      <c r="I7" s="319">
        <v>1999</v>
      </c>
      <c r="J7" s="15"/>
      <c r="K7" s="15"/>
      <c r="L7" s="15"/>
      <c r="M7" s="10"/>
    </row>
    <row r="8" spans="2:13" ht="15">
      <c r="B8" s="8"/>
      <c r="C8" s="8"/>
      <c r="D8" s="8"/>
      <c r="E8" s="8"/>
      <c r="F8" s="8"/>
      <c r="G8" s="15"/>
      <c r="H8" s="15"/>
      <c r="I8" s="15"/>
      <c r="J8" s="8"/>
      <c r="K8" s="8"/>
      <c r="L8" s="8"/>
      <c r="M8" s="49">
        <f>I6+I7</f>
        <v>18100.16</v>
      </c>
    </row>
    <row r="9" spans="2:13" ht="15">
      <c r="B9" s="8"/>
      <c r="C9" s="8"/>
      <c r="D9" s="8"/>
      <c r="E9" s="8"/>
      <c r="F9" s="8"/>
      <c r="G9" s="15"/>
      <c r="H9" s="15"/>
      <c r="I9" s="15"/>
      <c r="J9" s="15"/>
      <c r="K9" s="8"/>
      <c r="L9" s="15"/>
      <c r="M9" s="15"/>
    </row>
    <row r="10" spans="2:13" ht="15">
      <c r="B10" s="48" t="s">
        <v>318</v>
      </c>
      <c r="C10" s="8"/>
      <c r="D10" s="8"/>
      <c r="E10" s="8"/>
      <c r="F10" s="8"/>
      <c r="G10" s="15"/>
      <c r="H10" s="15"/>
      <c r="I10" s="15"/>
      <c r="J10" s="8"/>
      <c r="K10" s="8"/>
      <c r="L10" s="15"/>
      <c r="M10" s="8"/>
    </row>
    <row r="11" spans="2:13" ht="15">
      <c r="B11" s="8"/>
      <c r="C11" s="8"/>
      <c r="D11" s="8"/>
      <c r="E11" s="8"/>
      <c r="F11" s="191"/>
      <c r="G11" s="190"/>
      <c r="H11" s="190"/>
      <c r="I11" s="190"/>
      <c r="J11" s="15"/>
      <c r="K11" s="8"/>
      <c r="L11" s="15"/>
      <c r="M11" s="15"/>
    </row>
    <row r="12" spans="2:13" ht="15">
      <c r="B12" s="8"/>
      <c r="C12" s="8"/>
      <c r="D12" s="8"/>
      <c r="E12" s="8"/>
      <c r="F12" s="8" t="s">
        <v>5</v>
      </c>
      <c r="G12" s="15"/>
      <c r="H12" s="190"/>
      <c r="I12" s="190"/>
      <c r="J12" s="15"/>
      <c r="K12" s="8"/>
      <c r="L12" s="15"/>
      <c r="M12" s="15"/>
    </row>
    <row r="13" spans="2:13" ht="15">
      <c r="B13" s="8"/>
      <c r="C13" s="8"/>
      <c r="D13" s="8"/>
      <c r="E13" s="215" t="s">
        <v>319</v>
      </c>
      <c r="F13" s="8" t="s">
        <v>188</v>
      </c>
      <c r="G13" s="15">
        <v>0</v>
      </c>
      <c r="H13" s="15"/>
      <c r="I13" s="15"/>
      <c r="J13" s="232"/>
      <c r="K13" s="215" t="s">
        <v>282</v>
      </c>
      <c r="L13" s="49"/>
      <c r="M13" s="8"/>
    </row>
    <row r="14" spans="2:13" ht="15">
      <c r="B14" s="8"/>
      <c r="C14" s="8"/>
      <c r="F14" s="191" t="s">
        <v>321</v>
      </c>
      <c r="G14" s="258"/>
      <c r="H14" s="153">
        <v>2363.01</v>
      </c>
      <c r="I14" s="232" t="s">
        <v>417</v>
      </c>
      <c r="J14" s="232"/>
      <c r="K14" s="8"/>
      <c r="L14" s="232">
        <f>SUM(G12:G15)</f>
        <v>0</v>
      </c>
      <c r="M14" s="142">
        <f>M8+L14</f>
        <v>18100.16</v>
      </c>
    </row>
    <row r="15" spans="2:13" ht="15">
      <c r="B15" s="8"/>
      <c r="C15" s="8"/>
      <c r="D15" s="8"/>
      <c r="E15" s="8"/>
      <c r="F15" s="8"/>
      <c r="G15" s="15"/>
      <c r="H15" s="15"/>
      <c r="I15" s="15"/>
      <c r="J15" s="15"/>
      <c r="K15" s="8"/>
      <c r="L15" s="15"/>
      <c r="M15" s="15"/>
    </row>
    <row r="16" spans="2:13" ht="15">
      <c r="B16" s="48" t="s">
        <v>415</v>
      </c>
      <c r="C16" s="8"/>
      <c r="D16" s="8"/>
      <c r="E16" s="8"/>
      <c r="F16" s="8"/>
      <c r="G16" s="15"/>
      <c r="H16" s="15"/>
      <c r="I16" s="49"/>
      <c r="J16" s="232"/>
      <c r="K16" s="8"/>
      <c r="L16" s="15"/>
      <c r="M16" s="15"/>
    </row>
    <row r="17" spans="2:13" ht="15">
      <c r="B17" s="48"/>
      <c r="C17" s="8"/>
      <c r="D17" s="8"/>
      <c r="E17" s="8"/>
      <c r="F17" s="8"/>
      <c r="G17" s="15"/>
      <c r="H17" s="15"/>
      <c r="I17" s="49"/>
      <c r="J17" s="232"/>
      <c r="K17" s="8"/>
      <c r="L17" s="15"/>
      <c r="M17" s="15"/>
    </row>
    <row r="18" spans="2:13" ht="15">
      <c r="B18" s="48"/>
      <c r="C18" s="233" t="s">
        <v>187</v>
      </c>
      <c r="D18" s="191"/>
      <c r="E18" s="191"/>
      <c r="F18" s="191"/>
      <c r="G18" s="191"/>
      <c r="H18" s="15">
        <v>18</v>
      </c>
      <c r="K18" s="8"/>
      <c r="L18" s="15"/>
      <c r="M18" s="15"/>
    </row>
    <row r="19" spans="2:14" s="1" customFormat="1" ht="15">
      <c r="B19" s="48"/>
      <c r="C19" s="233" t="s">
        <v>274</v>
      </c>
      <c r="D19" s="8"/>
      <c r="E19" s="8"/>
      <c r="F19" s="8"/>
      <c r="G19" s="8"/>
      <c r="H19" s="15"/>
      <c r="I19" s="7"/>
      <c r="K19" s="8"/>
      <c r="L19" s="15"/>
      <c r="M19" s="15"/>
      <c r="N19" s="35"/>
    </row>
    <row r="20" spans="2:13" ht="15">
      <c r="B20" s="48"/>
      <c r="C20" s="233" t="s">
        <v>121</v>
      </c>
      <c r="D20" s="191"/>
      <c r="E20" s="191"/>
      <c r="F20" s="191"/>
      <c r="G20" s="191"/>
      <c r="H20" s="15"/>
      <c r="K20" s="8"/>
      <c r="L20" s="15"/>
      <c r="M20" s="15"/>
    </row>
    <row r="21" spans="2:13" ht="15">
      <c r="B21" s="48"/>
      <c r="C21" s="233" t="s">
        <v>250</v>
      </c>
      <c r="D21" s="191"/>
      <c r="E21" s="191"/>
      <c r="F21" s="191"/>
      <c r="G21" s="191"/>
      <c r="H21" s="15"/>
      <c r="K21" s="8"/>
      <c r="L21" s="15"/>
      <c r="M21" s="15"/>
    </row>
    <row r="22" spans="2:13" ht="15">
      <c r="B22" s="48"/>
      <c r="C22" s="233" t="s">
        <v>401</v>
      </c>
      <c r="D22" s="191"/>
      <c r="E22" s="191"/>
      <c r="F22" s="191"/>
      <c r="G22" s="191"/>
      <c r="H22" s="15"/>
      <c r="K22" s="8"/>
      <c r="L22" s="15"/>
      <c r="M22" s="15"/>
    </row>
    <row r="23" spans="2:13" ht="15">
      <c r="B23" s="48"/>
      <c r="C23" s="233" t="s">
        <v>398</v>
      </c>
      <c r="D23" s="191"/>
      <c r="E23" s="191"/>
      <c r="F23" s="191"/>
      <c r="G23" s="191"/>
      <c r="H23" s="15"/>
      <c r="K23" s="8"/>
      <c r="L23" s="15"/>
      <c r="M23" s="15"/>
    </row>
    <row r="24" spans="2:14" s="1" customFormat="1" ht="15">
      <c r="B24" s="8"/>
      <c r="C24" s="233" t="s">
        <v>109</v>
      </c>
      <c r="D24" s="8"/>
      <c r="E24" s="8"/>
      <c r="F24" s="8"/>
      <c r="G24" s="8"/>
      <c r="H24" s="15"/>
      <c r="I24" s="7"/>
      <c r="K24" s="8"/>
      <c r="L24" s="15"/>
      <c r="M24" s="15"/>
      <c r="N24" s="35"/>
    </row>
    <row r="25" spans="2:18" s="1" customFormat="1" ht="15">
      <c r="B25" s="48"/>
      <c r="C25" s="233" t="s">
        <v>245</v>
      </c>
      <c r="D25" s="8"/>
      <c r="E25" s="8"/>
      <c r="F25" s="8"/>
      <c r="G25" s="8"/>
      <c r="H25" s="15"/>
      <c r="I25" s="7"/>
      <c r="K25" s="8"/>
      <c r="L25" s="15"/>
      <c r="M25" s="15"/>
      <c r="N25" s="35"/>
      <c r="R25" s="1" t="s">
        <v>72</v>
      </c>
    </row>
    <row r="26" spans="2:14" s="1" customFormat="1" ht="15">
      <c r="B26" s="48" t="s">
        <v>341</v>
      </c>
      <c r="C26" s="233" t="s">
        <v>402</v>
      </c>
      <c r="D26" s="8"/>
      <c r="E26" s="8"/>
      <c r="F26" s="8"/>
      <c r="G26" s="8"/>
      <c r="H26" s="15"/>
      <c r="I26" s="7" t="s">
        <v>324</v>
      </c>
      <c r="J26" s="8" t="s">
        <v>342</v>
      </c>
      <c r="L26" s="15"/>
      <c r="M26" s="15"/>
      <c r="N26" s="35"/>
    </row>
    <row r="27" spans="2:13" ht="15">
      <c r="B27" s="48"/>
      <c r="C27" s="233" t="s">
        <v>329</v>
      </c>
      <c r="D27" s="191"/>
      <c r="E27" s="191"/>
      <c r="F27" s="191"/>
      <c r="G27" s="191"/>
      <c r="H27" s="15"/>
      <c r="K27" s="8"/>
      <c r="L27" s="15"/>
      <c r="M27" s="15"/>
    </row>
    <row r="28" spans="2:13" ht="15">
      <c r="B28" s="48"/>
      <c r="C28" s="233" t="s">
        <v>102</v>
      </c>
      <c r="D28" s="262"/>
      <c r="E28" s="262"/>
      <c r="F28" s="262"/>
      <c r="G28" s="262"/>
      <c r="H28" s="15"/>
      <c r="M28" s="15"/>
    </row>
    <row r="29" spans="2:13" ht="15">
      <c r="B29" s="48"/>
      <c r="C29" s="233" t="s">
        <v>112</v>
      </c>
      <c r="D29" s="191"/>
      <c r="E29" s="191"/>
      <c r="F29" s="191"/>
      <c r="G29" s="191"/>
      <c r="H29" s="15"/>
      <c r="K29" s="8"/>
      <c r="L29" s="15"/>
      <c r="M29" s="15"/>
    </row>
    <row r="30" spans="2:13" ht="15">
      <c r="B30" s="48"/>
      <c r="C30" s="233" t="s">
        <v>125</v>
      </c>
      <c r="D30" s="191"/>
      <c r="E30" s="191"/>
      <c r="F30" s="191"/>
      <c r="G30" s="191"/>
      <c r="H30" s="15"/>
      <c r="K30" s="8"/>
      <c r="L30" s="15"/>
      <c r="M30" s="15"/>
    </row>
    <row r="31" spans="2:13" ht="15">
      <c r="B31" s="48"/>
      <c r="C31" s="233" t="s">
        <v>77</v>
      </c>
      <c r="D31" s="191"/>
      <c r="E31" s="191"/>
      <c r="F31" s="191"/>
      <c r="G31" s="191"/>
      <c r="H31" s="15"/>
      <c r="K31" s="8"/>
      <c r="L31" s="15"/>
      <c r="M31" s="15"/>
    </row>
    <row r="32" spans="2:20" ht="15">
      <c r="B32" s="48"/>
      <c r="C32" s="233" t="s">
        <v>1</v>
      </c>
      <c r="D32" s="191"/>
      <c r="E32" s="191"/>
      <c r="F32" s="191"/>
      <c r="G32" s="191"/>
      <c r="H32" s="15"/>
      <c r="K32" s="8"/>
      <c r="L32" s="15"/>
      <c r="M32" s="15"/>
      <c r="T32" s="1" t="s">
        <v>124</v>
      </c>
    </row>
    <row r="33" spans="2:13" ht="15">
      <c r="B33" s="48"/>
      <c r="C33" s="233" t="s">
        <v>127</v>
      </c>
      <c r="D33" s="191"/>
      <c r="E33" s="191"/>
      <c r="F33" s="191"/>
      <c r="G33" s="191"/>
      <c r="H33" s="15"/>
      <c r="K33" s="8"/>
      <c r="L33" s="15"/>
      <c r="M33" s="15"/>
    </row>
    <row r="34" spans="2:13" ht="15">
      <c r="B34" s="48"/>
      <c r="C34" s="233" t="s">
        <v>110</v>
      </c>
      <c r="D34" s="191"/>
      <c r="E34" s="191"/>
      <c r="F34" s="191"/>
      <c r="G34" s="191"/>
      <c r="H34" s="15"/>
      <c r="K34" s="8"/>
      <c r="L34" s="15"/>
      <c r="M34" s="15"/>
    </row>
    <row r="35" spans="2:13" ht="15">
      <c r="B35" s="48"/>
      <c r="C35" s="233" t="s">
        <v>128</v>
      </c>
      <c r="D35" s="191"/>
      <c r="E35" s="191"/>
      <c r="F35" s="191"/>
      <c r="G35" s="191"/>
      <c r="H35" s="15"/>
      <c r="K35" s="8"/>
      <c r="L35" s="15"/>
      <c r="M35" s="15"/>
    </row>
    <row r="36" spans="2:13" ht="15">
      <c r="B36" s="48"/>
      <c r="C36" s="246" t="s">
        <v>113</v>
      </c>
      <c r="D36" s="191"/>
      <c r="E36" s="191"/>
      <c r="F36" s="191"/>
      <c r="G36" s="191"/>
      <c r="H36" s="15"/>
      <c r="K36" s="8"/>
      <c r="L36" s="15"/>
      <c r="M36" s="15"/>
    </row>
    <row r="37" spans="2:13" ht="15">
      <c r="B37" s="48"/>
      <c r="C37" s="233" t="s">
        <v>130</v>
      </c>
      <c r="D37" s="191"/>
      <c r="E37" s="191"/>
      <c r="F37" s="191"/>
      <c r="G37" s="191"/>
      <c r="H37" s="15"/>
      <c r="K37" s="8"/>
      <c r="L37" s="15"/>
      <c r="M37" s="15"/>
    </row>
    <row r="38" spans="2:13" ht="15">
      <c r="B38" s="48"/>
      <c r="C38" s="233" t="s">
        <v>251</v>
      </c>
      <c r="D38" s="190"/>
      <c r="E38" s="191"/>
      <c r="F38" s="191"/>
      <c r="G38" s="191"/>
      <c r="H38" s="15"/>
      <c r="K38" s="8"/>
      <c r="L38" s="15"/>
      <c r="M38" s="15"/>
    </row>
    <row r="39" spans="2:13" ht="15">
      <c r="B39" s="48"/>
      <c r="C39" s="233" t="s">
        <v>252</v>
      </c>
      <c r="D39" s="190"/>
      <c r="E39" s="191"/>
      <c r="F39" s="191"/>
      <c r="G39" s="191"/>
      <c r="H39" s="15"/>
      <c r="K39" s="8"/>
      <c r="L39" s="15"/>
      <c r="M39" s="15"/>
    </row>
    <row r="40" spans="2:13" ht="15">
      <c r="B40" s="48"/>
      <c r="C40" s="233" t="s">
        <v>73</v>
      </c>
      <c r="D40" s="190"/>
      <c r="E40" s="191"/>
      <c r="F40" s="191"/>
      <c r="G40" s="191"/>
      <c r="H40" s="15"/>
      <c r="K40" s="8"/>
      <c r="L40" s="15"/>
      <c r="M40" s="15"/>
    </row>
    <row r="41" spans="2:13" ht="15">
      <c r="B41" s="48"/>
      <c r="C41" s="233" t="s">
        <v>132</v>
      </c>
      <c r="D41" s="190"/>
      <c r="E41" s="191"/>
      <c r="F41" s="191"/>
      <c r="G41" s="191"/>
      <c r="H41" s="15">
        <v>574.92</v>
      </c>
      <c r="K41" s="8"/>
      <c r="L41" s="15"/>
      <c r="M41" s="15"/>
    </row>
    <row r="42" spans="2:13" ht="15">
      <c r="B42" s="48"/>
      <c r="C42" s="233" t="s">
        <v>134</v>
      </c>
      <c r="D42" s="190"/>
      <c r="E42" s="191"/>
      <c r="F42" s="191"/>
      <c r="G42" s="191"/>
      <c r="H42" s="15"/>
      <c r="K42" s="8"/>
      <c r="L42" s="15"/>
      <c r="M42" s="15"/>
    </row>
    <row r="43" spans="2:13" ht="15">
      <c r="B43" s="48"/>
      <c r="C43" s="233" t="s">
        <v>135</v>
      </c>
      <c r="D43" s="190"/>
      <c r="E43" s="191"/>
      <c r="F43" s="191"/>
      <c r="G43" s="191"/>
      <c r="H43" s="15"/>
      <c r="K43" s="8"/>
      <c r="L43" s="15"/>
      <c r="M43" s="15"/>
    </row>
    <row r="44" spans="2:13" ht="15">
      <c r="B44" s="48"/>
      <c r="C44" s="233" t="s">
        <v>136</v>
      </c>
      <c r="D44" s="190"/>
      <c r="E44" s="191"/>
      <c r="F44" s="191"/>
      <c r="G44" s="191"/>
      <c r="H44" s="15"/>
      <c r="K44" s="8"/>
      <c r="L44" s="15"/>
      <c r="M44" s="15"/>
    </row>
    <row r="45" spans="2:13" ht="15">
      <c r="B45" s="48"/>
      <c r="C45" s="233" t="s">
        <v>2</v>
      </c>
      <c r="D45" s="190" t="s">
        <v>124</v>
      </c>
      <c r="E45" s="191"/>
      <c r="F45" s="191"/>
      <c r="G45" s="191"/>
      <c r="H45" s="15"/>
      <c r="I45" s="7" t="s">
        <v>355</v>
      </c>
      <c r="K45" s="8"/>
      <c r="L45" s="15"/>
      <c r="M45" s="15"/>
    </row>
    <row r="46" spans="2:14" s="118" customFormat="1" ht="15">
      <c r="B46" s="262"/>
      <c r="C46" s="247" t="s">
        <v>254</v>
      </c>
      <c r="D46" s="248"/>
      <c r="E46" s="262"/>
      <c r="F46" s="262"/>
      <c r="G46" s="262"/>
      <c r="H46" s="15"/>
      <c r="I46" s="7"/>
      <c r="K46" s="8"/>
      <c r="L46" s="15"/>
      <c r="M46" s="15"/>
      <c r="N46" s="264"/>
    </row>
    <row r="47" spans="2:14" s="118" customFormat="1" ht="15">
      <c r="B47" s="262"/>
      <c r="C47" s="329" t="s">
        <v>416</v>
      </c>
      <c r="D47" s="191"/>
      <c r="E47" s="191"/>
      <c r="F47" s="191"/>
      <c r="G47" s="330"/>
      <c r="H47" s="331"/>
      <c r="I47" s="153"/>
      <c r="J47" s="248"/>
      <c r="L47" s="248"/>
      <c r="M47" s="269"/>
      <c r="N47" s="264"/>
    </row>
    <row r="48" spans="2:20" ht="15">
      <c r="B48" s="48"/>
      <c r="C48" s="251"/>
      <c r="D48" s="8"/>
      <c r="E48" s="8"/>
      <c r="F48" s="8"/>
      <c r="G48" s="232"/>
      <c r="H48" s="250"/>
      <c r="I48" s="15">
        <f>SUM(H18:H47)</f>
        <v>592.92</v>
      </c>
      <c r="J48" s="15"/>
      <c r="K48" s="8"/>
      <c r="M48" s="6"/>
      <c r="T48" s="1" t="s">
        <v>425</v>
      </c>
    </row>
    <row r="49" spans="2:20" ht="15">
      <c r="B49" s="48"/>
      <c r="C49" s="8"/>
      <c r="D49" s="8"/>
      <c r="E49" s="8"/>
      <c r="F49" s="8"/>
      <c r="G49" s="8"/>
      <c r="H49" s="15" t="s">
        <v>72</v>
      </c>
      <c r="I49" s="15"/>
      <c r="O49" s="333">
        <f>H50</f>
        <v>17507.24</v>
      </c>
      <c r="P49" s="328" t="s">
        <v>410</v>
      </c>
      <c r="Q49" s="326"/>
      <c r="R49" s="326"/>
      <c r="S49" s="326"/>
      <c r="T49" s="6">
        <v>19967</v>
      </c>
    </row>
    <row r="50" spans="2:22" s="241" customFormat="1" ht="17.25">
      <c r="B50" s="119" t="s">
        <v>326</v>
      </c>
      <c r="G50" s="242"/>
      <c r="H50" s="240">
        <f>M14-I48</f>
        <v>17507.24</v>
      </c>
      <c r="I50" s="242"/>
      <c r="O50" s="326">
        <v>15500</v>
      </c>
      <c r="P50" s="328" t="s">
        <v>409</v>
      </c>
      <c r="Q50" s="326"/>
      <c r="R50" s="326"/>
      <c r="S50" s="326"/>
      <c r="T50" s="241">
        <v>15500</v>
      </c>
      <c r="U50" s="241" t="s">
        <v>409</v>
      </c>
      <c r="V50" s="241" t="s">
        <v>424</v>
      </c>
    </row>
    <row r="51" spans="2:22" ht="17.25">
      <c r="B51" s="8"/>
      <c r="C51" s="8"/>
      <c r="D51" s="8"/>
      <c r="E51" s="8"/>
      <c r="F51" s="8"/>
      <c r="G51" s="15"/>
      <c r="H51" s="15"/>
      <c r="I51" s="15"/>
      <c r="O51" s="327">
        <f>SUM(O49:O50)</f>
        <v>33007.240000000005</v>
      </c>
      <c r="P51" s="327"/>
      <c r="Q51" s="327"/>
      <c r="R51" s="327"/>
      <c r="S51" s="327"/>
      <c r="T51">
        <v>2976</v>
      </c>
      <c r="U51" s="1" t="s">
        <v>423</v>
      </c>
      <c r="V51" s="1" t="s">
        <v>424</v>
      </c>
    </row>
    <row r="52" spans="2:21" ht="15">
      <c r="B52" s="48" t="s">
        <v>327</v>
      </c>
      <c r="C52" s="8"/>
      <c r="D52" s="8"/>
      <c r="E52" s="8"/>
      <c r="F52" s="8"/>
      <c r="G52" s="190"/>
      <c r="H52" s="15"/>
      <c r="I52" s="15"/>
      <c r="O52" s="326">
        <v>28237</v>
      </c>
      <c r="P52" s="328" t="s">
        <v>408</v>
      </c>
      <c r="Q52" s="326"/>
      <c r="R52" s="326"/>
      <c r="S52" s="326"/>
      <c r="U52" t="s">
        <v>430</v>
      </c>
    </row>
    <row r="53" spans="2:20" ht="15">
      <c r="B53" s="48"/>
      <c r="C53" s="8"/>
      <c r="D53" s="8"/>
      <c r="E53" s="8"/>
      <c r="F53" s="8"/>
      <c r="G53" s="15"/>
      <c r="H53" s="15"/>
      <c r="I53" s="15"/>
      <c r="O53" s="326">
        <f>O51-O52</f>
        <v>4770.240000000005</v>
      </c>
      <c r="P53" s="328" t="s">
        <v>407</v>
      </c>
      <c r="Q53" s="326"/>
      <c r="R53" s="326"/>
      <c r="S53" s="326"/>
      <c r="T53" s="4">
        <f>SUM(T49:T52)</f>
        <v>38443</v>
      </c>
    </row>
    <row r="54" spans="2:22" ht="15">
      <c r="B54" s="8"/>
      <c r="C54" s="8"/>
      <c r="D54" s="8"/>
      <c r="E54" s="8"/>
      <c r="F54" s="8" t="s">
        <v>5</v>
      </c>
      <c r="G54" s="15">
        <v>100</v>
      </c>
      <c r="H54" s="15"/>
      <c r="I54" s="15"/>
      <c r="J54" s="8"/>
      <c r="K54" s="8"/>
      <c r="L54" s="8"/>
      <c r="M54" s="14"/>
      <c r="T54">
        <v>28237</v>
      </c>
      <c r="U54" s="1" t="s">
        <v>426</v>
      </c>
      <c r="V54" s="1" t="s">
        <v>427</v>
      </c>
    </row>
    <row r="55" spans="2:21" ht="15">
      <c r="B55" s="8"/>
      <c r="C55" s="8"/>
      <c r="D55" s="8"/>
      <c r="E55" s="8"/>
      <c r="F55" s="8" t="s">
        <v>188</v>
      </c>
      <c r="G55" s="15">
        <f>49*60.75</f>
        <v>2976.75</v>
      </c>
      <c r="H55" s="15" t="s">
        <v>286</v>
      </c>
      <c r="I55" s="15"/>
      <c r="J55" s="8"/>
      <c r="K55" s="8"/>
      <c r="L55" s="15"/>
      <c r="M55" s="14"/>
      <c r="T55">
        <f>T53-T54</f>
        <v>10206</v>
      </c>
      <c r="U55" s="1" t="s">
        <v>428</v>
      </c>
    </row>
    <row r="56" spans="2:23" ht="15">
      <c r="B56" s="8"/>
      <c r="C56" s="8"/>
      <c r="D56" s="8"/>
      <c r="E56" s="8"/>
      <c r="F56" s="1" t="s">
        <v>332</v>
      </c>
      <c r="G56" s="6">
        <v>0</v>
      </c>
      <c r="H56" s="153" t="s">
        <v>336</v>
      </c>
      <c r="J56" s="8"/>
      <c r="K56" s="8" t="s">
        <v>282</v>
      </c>
      <c r="L56" s="49">
        <f>SUM(G54:G57)</f>
        <v>3076.75</v>
      </c>
      <c r="M56" s="14"/>
      <c r="T56">
        <v>2500</v>
      </c>
      <c r="U56" s="1" t="s">
        <v>431</v>
      </c>
      <c r="W56" t="s">
        <v>424</v>
      </c>
    </row>
    <row r="57" spans="2:21" ht="15">
      <c r="B57" s="8"/>
      <c r="C57" s="8"/>
      <c r="D57" s="8"/>
      <c r="E57" s="8"/>
      <c r="F57" s="49"/>
      <c r="G57" s="15"/>
      <c r="H57" s="15"/>
      <c r="I57" s="15"/>
      <c r="J57" s="15"/>
      <c r="K57" s="15"/>
      <c r="L57" s="15"/>
      <c r="M57" s="49">
        <f>M14+L56</f>
        <v>21176.91</v>
      </c>
      <c r="T57">
        <f>SUM(T55:T56)</f>
        <v>12706</v>
      </c>
      <c r="U57" s="1" t="s">
        <v>428</v>
      </c>
    </row>
    <row r="58" spans="2:13" ht="15">
      <c r="B58" s="8"/>
      <c r="C58" s="8"/>
      <c r="D58" s="8"/>
      <c r="E58" s="8"/>
      <c r="F58" s="8"/>
      <c r="G58" s="15"/>
      <c r="H58" s="15"/>
      <c r="J58" s="15"/>
      <c r="K58" s="15"/>
      <c r="L58" s="15"/>
      <c r="M58" s="10"/>
    </row>
    <row r="59" spans="2:13" ht="15">
      <c r="B59" s="48" t="s">
        <v>328</v>
      </c>
      <c r="C59" s="8"/>
      <c r="D59" s="8"/>
      <c r="E59" s="8"/>
      <c r="F59" s="8"/>
      <c r="G59" s="15"/>
      <c r="H59" s="15"/>
      <c r="I59" s="15"/>
      <c r="J59" s="15"/>
      <c r="K59" s="15"/>
      <c r="L59" s="15"/>
      <c r="M59" s="10"/>
    </row>
    <row r="60" spans="2:13" ht="15">
      <c r="B60" s="8"/>
      <c r="C60" s="8"/>
      <c r="D60" s="8"/>
      <c r="E60" s="8"/>
      <c r="F60" s="8"/>
      <c r="G60" s="15"/>
      <c r="H60" s="15"/>
      <c r="I60" s="15"/>
      <c r="J60" s="15"/>
      <c r="K60" s="15"/>
      <c r="L60" s="15"/>
      <c r="M60" s="10"/>
    </row>
    <row r="61" spans="2:13" ht="15">
      <c r="B61" s="8"/>
      <c r="C61" s="8"/>
      <c r="D61" s="8"/>
      <c r="E61" s="8"/>
      <c r="F61" s="8" t="s">
        <v>333</v>
      </c>
      <c r="G61" s="15"/>
      <c r="H61" s="15">
        <v>19755</v>
      </c>
      <c r="I61" s="49" t="s">
        <v>403</v>
      </c>
      <c r="J61" s="15"/>
      <c r="K61" s="234"/>
      <c r="L61" s="15"/>
      <c r="M61" s="10"/>
    </row>
    <row r="62" spans="2:17" ht="15">
      <c r="B62" s="8"/>
      <c r="C62" s="8"/>
      <c r="D62" s="8"/>
      <c r="E62" s="8"/>
      <c r="F62" s="8"/>
      <c r="G62" s="15"/>
      <c r="H62" s="15"/>
      <c r="J62" s="15"/>
      <c r="K62" s="15" t="s">
        <v>283</v>
      </c>
      <c r="L62" s="49">
        <f>SUM(H60:H61)</f>
        <v>19755</v>
      </c>
      <c r="M62" s="14"/>
      <c r="Q62" s="6"/>
    </row>
    <row r="63" spans="2:13" ht="15">
      <c r="B63" s="8"/>
      <c r="C63" s="8"/>
      <c r="D63" s="8"/>
      <c r="E63" s="8"/>
      <c r="F63" s="8"/>
      <c r="G63" s="15"/>
      <c r="H63" s="15"/>
      <c r="I63" s="15"/>
      <c r="J63" s="15"/>
      <c r="K63" s="15"/>
      <c r="L63" s="15"/>
      <c r="M63" s="14"/>
    </row>
    <row r="64" spans="7:14" ht="15">
      <c r="G64" s="15"/>
      <c r="H64" s="15"/>
      <c r="I64" s="15"/>
      <c r="J64" s="8"/>
      <c r="L64" s="49"/>
      <c r="M64" s="49">
        <f>M8+L14-I48+L56-L62</f>
        <v>828.9900000000016</v>
      </c>
      <c r="N64" s="35"/>
    </row>
    <row r="65" spans="2:13" ht="15">
      <c r="B65" s="8"/>
      <c r="C65" s="8"/>
      <c r="D65" s="8"/>
      <c r="E65" s="8"/>
      <c r="F65" s="8"/>
      <c r="G65" s="15"/>
      <c r="H65" s="15"/>
      <c r="I65" s="15"/>
      <c r="J65" s="15"/>
      <c r="K65" s="15"/>
      <c r="L65" s="15"/>
      <c r="M65" s="10"/>
    </row>
    <row r="66" spans="2:14" s="228" customFormat="1" ht="22.5">
      <c r="B66" s="235" t="s">
        <v>278</v>
      </c>
      <c r="C66" s="235"/>
      <c r="D66" s="235"/>
      <c r="E66" s="235"/>
      <c r="F66" s="235"/>
      <c r="G66" s="229"/>
      <c r="H66" s="230" t="s">
        <v>279</v>
      </c>
      <c r="I66" s="236">
        <v>15500</v>
      </c>
      <c r="J66" s="237"/>
      <c r="K66" s="83"/>
      <c r="L66" s="226"/>
      <c r="M66" s="110"/>
      <c r="N66" s="227"/>
    </row>
    <row r="67" spans="2:13" ht="15">
      <c r="B67" s="48"/>
      <c r="C67" s="48"/>
      <c r="D67" s="48"/>
      <c r="E67" s="48"/>
      <c r="F67" s="48"/>
      <c r="G67" s="49"/>
      <c r="H67" s="49"/>
      <c r="I67" s="49"/>
      <c r="J67" s="49"/>
      <c r="K67" s="137"/>
      <c r="L67" s="137"/>
      <c r="M67" s="15"/>
    </row>
    <row r="68" spans="2:14" s="119" customFormat="1" ht="17.25">
      <c r="B68" s="119" t="s">
        <v>356</v>
      </c>
      <c r="G68" s="240"/>
      <c r="H68" s="240"/>
      <c r="I68" s="240"/>
      <c r="J68" s="240"/>
      <c r="M68" s="240">
        <f>M64+I66</f>
        <v>16328.990000000002</v>
      </c>
      <c r="N68" s="244"/>
    </row>
    <row r="69" spans="2:13" ht="15">
      <c r="B69" s="8"/>
      <c r="C69" s="8"/>
      <c r="D69" s="8"/>
      <c r="E69" s="8"/>
      <c r="F69" s="49"/>
      <c r="G69" s="15"/>
      <c r="H69" s="15"/>
      <c r="I69" s="15"/>
      <c r="J69" s="8"/>
      <c r="K69" s="234"/>
      <c r="L69" s="49"/>
      <c r="M69" s="15"/>
    </row>
    <row r="70" spans="2:13" ht="15">
      <c r="B70" s="8"/>
      <c r="C70" s="8"/>
      <c r="D70" s="8"/>
      <c r="E70" s="8"/>
      <c r="F70" s="8"/>
      <c r="G70" s="15"/>
      <c r="H70" s="15"/>
      <c r="I70" s="15"/>
      <c r="J70" s="15"/>
      <c r="K70" s="15"/>
      <c r="L70" s="49"/>
      <c r="M70" s="15"/>
    </row>
    <row r="71" spans="2:13" ht="15">
      <c r="B71" s="8"/>
      <c r="C71" s="8"/>
      <c r="D71" s="8"/>
      <c r="E71" s="8"/>
      <c r="F71" s="8"/>
      <c r="G71" s="15"/>
      <c r="H71" s="15"/>
      <c r="I71" s="15"/>
      <c r="J71" s="8"/>
      <c r="K71" s="8"/>
      <c r="L71" s="238"/>
      <c r="M71" s="238"/>
    </row>
    <row r="72" spans="2:13" ht="15">
      <c r="B72" s="48" t="s">
        <v>375</v>
      </c>
      <c r="C72" s="48"/>
      <c r="D72" s="48"/>
      <c r="E72" s="48"/>
      <c r="F72" s="8"/>
      <c r="G72" s="15"/>
      <c r="H72" s="15"/>
      <c r="I72" s="225" t="s">
        <v>273</v>
      </c>
      <c r="J72" s="215"/>
      <c r="K72" s="225" t="s">
        <v>322</v>
      </c>
      <c r="L72" s="222"/>
      <c r="M72" s="238"/>
    </row>
    <row r="73" spans="2:13" ht="15">
      <c r="B73" s="8"/>
      <c r="C73" s="8"/>
      <c r="D73" s="8"/>
      <c r="E73" s="8"/>
      <c r="F73" s="8"/>
      <c r="G73" s="15"/>
      <c r="H73" s="15"/>
      <c r="I73" s="138"/>
      <c r="J73" s="215"/>
      <c r="K73" s="138"/>
      <c r="L73" s="15"/>
      <c r="M73" s="15"/>
    </row>
    <row r="74" spans="2:13" ht="15">
      <c r="B74" s="8" t="s">
        <v>13</v>
      </c>
      <c r="C74" s="8"/>
      <c r="D74" s="8"/>
      <c r="E74" s="8"/>
      <c r="F74" s="8"/>
      <c r="G74" s="15"/>
      <c r="H74" s="15"/>
      <c r="I74" s="15">
        <f>I75*2</f>
        <v>137.71657041314973</v>
      </c>
      <c r="J74" s="8"/>
      <c r="K74" s="15">
        <f>K75*2</f>
        <v>135.13513513513513</v>
      </c>
      <c r="L74" s="15"/>
      <c r="M74" s="15"/>
    </row>
    <row r="75" spans="2:13" ht="15">
      <c r="B75" s="8" t="s">
        <v>14</v>
      </c>
      <c r="C75" s="8"/>
      <c r="D75" s="8"/>
      <c r="E75" s="8"/>
      <c r="F75" s="8"/>
      <c r="G75" s="15"/>
      <c r="H75" s="15"/>
      <c r="I75" s="15">
        <f>I66/225.1</f>
        <v>68.85828520657486</v>
      </c>
      <c r="J75" s="8"/>
      <c r="K75" s="15">
        <f>I66/229.4</f>
        <v>67.56756756756756</v>
      </c>
      <c r="L75" s="15"/>
      <c r="M75" s="15"/>
    </row>
    <row r="76" spans="2:13" ht="15">
      <c r="B76" s="8" t="s">
        <v>15</v>
      </c>
      <c r="C76" s="8"/>
      <c r="D76" s="8"/>
      <c r="E76" s="8"/>
      <c r="F76" s="8"/>
      <c r="G76" s="15"/>
      <c r="H76" s="15"/>
      <c r="I76" s="15">
        <f>I75/3*2</f>
        <v>45.90552347104991</v>
      </c>
      <c r="J76" s="8"/>
      <c r="K76" s="15">
        <f>K75/3*2</f>
        <v>45.04504504504504</v>
      </c>
      <c r="L76" s="8" t="s">
        <v>124</v>
      </c>
      <c r="M76" s="15"/>
    </row>
    <row r="77" spans="2:14" ht="15">
      <c r="B77" s="8"/>
      <c r="C77" s="8"/>
      <c r="D77" s="8"/>
      <c r="E77" s="8"/>
      <c r="F77" s="15"/>
      <c r="G77" s="15"/>
      <c r="H77" s="15"/>
      <c r="I77" s="15"/>
      <c r="J77" s="8"/>
      <c r="K77" s="8"/>
      <c r="L77" s="8"/>
      <c r="M77" s="8"/>
      <c r="N77" s="52"/>
    </row>
    <row r="78" spans="2:13" ht="15">
      <c r="B78" s="8"/>
      <c r="C78" s="8"/>
      <c r="D78" s="8"/>
      <c r="E78" s="8"/>
      <c r="F78" s="8"/>
      <c r="G78" s="15"/>
      <c r="H78" s="15"/>
      <c r="I78" s="15"/>
      <c r="J78" s="8"/>
      <c r="K78" s="8"/>
      <c r="L78" s="8"/>
      <c r="M78" s="10"/>
    </row>
    <row r="79" spans="2:13" ht="15">
      <c r="B79" s="8"/>
      <c r="C79" s="8"/>
      <c r="D79" s="10"/>
      <c r="E79" s="10"/>
      <c r="F79" s="10"/>
      <c r="G79" s="14"/>
      <c r="H79" s="14"/>
      <c r="I79" s="15"/>
      <c r="J79" s="8"/>
      <c r="K79" s="8"/>
      <c r="L79" s="10"/>
      <c r="M79" s="10"/>
    </row>
    <row r="80" spans="2:13" ht="15">
      <c r="B80" s="10"/>
      <c r="C80" s="48"/>
      <c r="D80" s="10"/>
      <c r="E80" s="10"/>
      <c r="F80" s="10"/>
      <c r="G80" s="14"/>
      <c r="H80" s="14"/>
      <c r="I80" s="15"/>
      <c r="J80" s="8"/>
      <c r="K80" s="8"/>
      <c r="L80" s="10"/>
      <c r="M80" s="10"/>
    </row>
    <row r="81" spans="2:20" s="22" customFormat="1" ht="15">
      <c r="B81" s="10"/>
      <c r="C81" s="48"/>
      <c r="D81" s="10"/>
      <c r="E81" s="10"/>
      <c r="F81" s="10"/>
      <c r="G81" s="14"/>
      <c r="H81" s="14"/>
      <c r="I81" s="15"/>
      <c r="J81" s="8"/>
      <c r="K81" s="8"/>
      <c r="L81" s="10"/>
      <c r="M81" s="10"/>
      <c r="O81"/>
      <c r="P81"/>
      <c r="Q81"/>
      <c r="R81"/>
      <c r="S81"/>
      <c r="T81"/>
    </row>
    <row r="82" spans="2:20" s="22" customFormat="1" ht="15">
      <c r="B82" s="10"/>
      <c r="C82" s="48"/>
      <c r="D82" s="10"/>
      <c r="E82" s="10"/>
      <c r="F82" s="10"/>
      <c r="G82" s="14"/>
      <c r="H82" s="14"/>
      <c r="I82" s="15"/>
      <c r="J82" s="8"/>
      <c r="K82" s="8"/>
      <c r="L82" s="10"/>
      <c r="M82" s="10"/>
      <c r="O82"/>
      <c r="P82"/>
      <c r="Q82"/>
      <c r="R82"/>
      <c r="S82"/>
      <c r="T82"/>
    </row>
    <row r="83" spans="2:20" s="22" customFormat="1" ht="15">
      <c r="B83" s="10"/>
      <c r="C83" s="8"/>
      <c r="D83" s="10"/>
      <c r="E83" s="10"/>
      <c r="F83" s="10"/>
      <c r="G83" s="14"/>
      <c r="H83" s="14"/>
      <c r="I83" s="15"/>
      <c r="J83" s="8"/>
      <c r="K83" s="8"/>
      <c r="L83" s="10"/>
      <c r="M83" s="10"/>
      <c r="O83"/>
      <c r="P83"/>
      <c r="Q83"/>
      <c r="R83"/>
      <c r="S83"/>
      <c r="T83"/>
    </row>
    <row r="84" spans="2:20" s="22" customFormat="1" ht="15">
      <c r="B84" s="10"/>
      <c r="C84" s="8"/>
      <c r="D84" s="10"/>
      <c r="E84" s="10"/>
      <c r="F84" s="10"/>
      <c r="G84" s="14"/>
      <c r="H84" s="14"/>
      <c r="I84" s="15"/>
      <c r="J84" s="8"/>
      <c r="K84" s="8"/>
      <c r="L84" s="10"/>
      <c r="M84" s="10"/>
      <c r="O84"/>
      <c r="P84"/>
      <c r="Q84"/>
      <c r="R84"/>
      <c r="S84"/>
      <c r="T84"/>
    </row>
    <row r="85" spans="2:20" s="22" customFormat="1" ht="15">
      <c r="B85" s="8"/>
      <c r="C85" s="8"/>
      <c r="D85" s="8"/>
      <c r="E85" s="8"/>
      <c r="F85" s="8"/>
      <c r="G85" s="15"/>
      <c r="H85" s="15"/>
      <c r="I85" s="15"/>
      <c r="J85" s="8"/>
      <c r="K85" s="8"/>
      <c r="L85" s="8"/>
      <c r="M85" s="8"/>
      <c r="O85"/>
      <c r="P85"/>
      <c r="Q85"/>
      <c r="R85"/>
      <c r="S85"/>
      <c r="T85"/>
    </row>
    <row r="86" spans="2:20" s="22" customFormat="1" ht="15">
      <c r="B86" s="8"/>
      <c r="C86" s="8"/>
      <c r="D86" s="8"/>
      <c r="E86" s="8"/>
      <c r="F86" s="8"/>
      <c r="G86" s="15"/>
      <c r="H86" s="15"/>
      <c r="I86" s="15"/>
      <c r="J86" s="8"/>
      <c r="K86" s="8"/>
      <c r="L86" s="8"/>
      <c r="M86" s="8"/>
      <c r="O86"/>
      <c r="P86"/>
      <c r="Q86"/>
      <c r="R86"/>
      <c r="S86"/>
      <c r="T86"/>
    </row>
    <row r="87" spans="2:20" s="22" customFormat="1" ht="15">
      <c r="B87" s="8"/>
      <c r="C87" s="8"/>
      <c r="D87" s="8"/>
      <c r="E87" s="8"/>
      <c r="F87" s="8"/>
      <c r="G87" s="15"/>
      <c r="H87" s="15"/>
      <c r="I87" s="15"/>
      <c r="J87" s="8"/>
      <c r="K87" s="8"/>
      <c r="L87" s="8"/>
      <c r="M87" s="8"/>
      <c r="O87"/>
      <c r="P87"/>
      <c r="Q87"/>
      <c r="R87"/>
      <c r="S87"/>
      <c r="T87"/>
    </row>
    <row r="88" spans="2:20" s="22" customFormat="1" ht="15">
      <c r="B88" s="8"/>
      <c r="C88" s="8"/>
      <c r="D88" s="8"/>
      <c r="E88" s="8"/>
      <c r="F88" s="8"/>
      <c r="G88" s="15"/>
      <c r="H88" s="15"/>
      <c r="I88" s="15"/>
      <c r="J88" s="8"/>
      <c r="K88" s="8"/>
      <c r="L88" s="8"/>
      <c r="M88" s="8"/>
      <c r="O88"/>
      <c r="P88"/>
      <c r="Q88"/>
      <c r="R88"/>
      <c r="S88"/>
      <c r="T88"/>
    </row>
    <row r="89" spans="2:20" s="22" customFormat="1" ht="15">
      <c r="B89" s="8"/>
      <c r="C89" s="8"/>
      <c r="D89" s="8"/>
      <c r="E89" s="8"/>
      <c r="F89" s="8"/>
      <c r="G89" s="15"/>
      <c r="H89" s="15"/>
      <c r="I89" s="15"/>
      <c r="J89" s="8"/>
      <c r="K89" s="8"/>
      <c r="L89" s="8"/>
      <c r="M89" s="8"/>
      <c r="O89"/>
      <c r="P89"/>
      <c r="Q89"/>
      <c r="R89"/>
      <c r="S89"/>
      <c r="T89"/>
    </row>
    <row r="90" spans="2:20" s="22" customFormat="1" ht="12.75">
      <c r="B90" s="1"/>
      <c r="C90" s="1"/>
      <c r="D90" s="1"/>
      <c r="E90" s="1"/>
      <c r="F90" s="1"/>
      <c r="G90" s="7"/>
      <c r="H90" s="7"/>
      <c r="I90" s="7"/>
      <c r="J90" s="1"/>
      <c r="K90" s="1"/>
      <c r="L90" s="1"/>
      <c r="M90" s="1"/>
      <c r="O90"/>
      <c r="P90"/>
      <c r="Q90"/>
      <c r="R90"/>
      <c r="S90"/>
      <c r="T90"/>
    </row>
    <row r="91" spans="2:20" s="22" customFormat="1" ht="12.75">
      <c r="B91" s="1"/>
      <c r="C91" s="1"/>
      <c r="D91" s="1"/>
      <c r="E91" s="1"/>
      <c r="F91" s="1"/>
      <c r="G91" s="7"/>
      <c r="H91" s="7"/>
      <c r="I91" s="7"/>
      <c r="J91" s="1"/>
      <c r="K91" s="1"/>
      <c r="L91" s="1"/>
      <c r="M91" s="1"/>
      <c r="O91"/>
      <c r="P91"/>
      <c r="Q91"/>
      <c r="R91"/>
      <c r="S91"/>
      <c r="T91"/>
    </row>
  </sheetData>
  <sheetProtection/>
  <printOptions/>
  <pageMargins left="0.2362204724409449" right="0.2362204724409449" top="0" bottom="0.7480314960629921" header="0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V91"/>
  <sheetViews>
    <sheetView zoomScale="75" zoomScaleNormal="75" zoomScalePageLayoutView="0" workbookViewId="0" topLeftCell="A31">
      <selection activeCell="T50" sqref="T50"/>
    </sheetView>
  </sheetViews>
  <sheetFormatPr defaultColWidth="9.140625" defaultRowHeight="12.75"/>
  <cols>
    <col min="1" max="1" width="1.8515625" style="0" customWidth="1"/>
    <col min="2" max="2" width="4.28125" style="0" customWidth="1"/>
    <col min="3" max="3" width="11.8515625" style="0" customWidth="1"/>
    <col min="4" max="4" width="9.140625" style="0" customWidth="1"/>
    <col min="5" max="5" width="8.57421875" style="0" customWidth="1"/>
    <col min="6" max="6" width="16.140625" style="0" customWidth="1"/>
    <col min="7" max="7" width="9.421875" style="6" customWidth="1"/>
    <col min="8" max="8" width="14.00390625" style="6" customWidth="1"/>
    <col min="9" max="9" width="15.7109375" style="7" customWidth="1"/>
    <col min="10" max="10" width="10.140625" style="1" customWidth="1"/>
    <col min="11" max="11" width="9.57421875" style="1" customWidth="1"/>
    <col min="12" max="12" width="10.00390625" style="0" customWidth="1"/>
    <col min="13" max="13" width="14.8515625" style="0" customWidth="1"/>
    <col min="14" max="14" width="12.8515625" style="22" customWidth="1"/>
  </cols>
  <sheetData>
    <row r="1" spans="2:17" ht="22.5">
      <c r="B1" s="239" t="s">
        <v>16</v>
      </c>
      <c r="C1" s="1"/>
      <c r="D1" s="1"/>
      <c r="E1" s="1"/>
      <c r="F1" s="1"/>
      <c r="G1" s="7"/>
      <c r="H1" s="7"/>
      <c r="L1" s="1"/>
      <c r="M1" s="1"/>
      <c r="Q1" s="1" t="s">
        <v>124</v>
      </c>
    </row>
    <row r="2" spans="2:13" ht="12.75">
      <c r="B2" s="1"/>
      <c r="C2" s="1"/>
      <c r="D2" s="1"/>
      <c r="E2" s="1"/>
      <c r="F2" s="1"/>
      <c r="G2" s="7"/>
      <c r="H2" s="7"/>
      <c r="L2" s="1"/>
      <c r="M2" s="1"/>
    </row>
    <row r="3" spans="2:13" ht="21">
      <c r="B3" s="231" t="s">
        <v>317</v>
      </c>
      <c r="C3" s="8"/>
      <c r="D3" s="8"/>
      <c r="E3" s="8"/>
      <c r="F3" s="8"/>
      <c r="G3" s="15"/>
      <c r="H3" s="15"/>
      <c r="I3" s="15"/>
      <c r="J3" s="8"/>
      <c r="K3" s="8"/>
      <c r="L3" s="8"/>
      <c r="M3" s="8"/>
    </row>
    <row r="4" spans="2:13" ht="15">
      <c r="B4" s="8"/>
      <c r="C4" s="8"/>
      <c r="D4" s="8"/>
      <c r="E4" s="8"/>
      <c r="F4" s="8"/>
      <c r="G4" s="15"/>
      <c r="H4" s="15"/>
      <c r="I4" s="15"/>
      <c r="J4" s="8"/>
      <c r="K4" s="8"/>
      <c r="L4" s="107"/>
      <c r="M4" s="10"/>
    </row>
    <row r="5" spans="2:14" ht="15">
      <c r="B5" s="48" t="s">
        <v>414</v>
      </c>
      <c r="C5" s="8"/>
      <c r="D5" s="8"/>
      <c r="E5" s="8"/>
      <c r="F5" s="8"/>
      <c r="G5" s="15"/>
      <c r="H5" s="15"/>
      <c r="I5" s="15"/>
      <c r="J5" s="15"/>
      <c r="K5" s="107"/>
      <c r="L5" s="8"/>
      <c r="M5" s="49" t="s">
        <v>284</v>
      </c>
      <c r="N5" s="224"/>
    </row>
    <row r="6" spans="2:13" ht="15">
      <c r="B6" s="8" t="s">
        <v>84</v>
      </c>
      <c r="C6" s="8"/>
      <c r="D6" s="8"/>
      <c r="E6" s="8"/>
      <c r="F6" s="8"/>
      <c r="G6" s="15"/>
      <c r="H6" s="15"/>
      <c r="I6" s="15">
        <v>16101.16</v>
      </c>
      <c r="J6" s="15"/>
      <c r="K6" s="15"/>
      <c r="L6" s="15"/>
      <c r="M6" s="10"/>
    </row>
    <row r="7" spans="2:13" ht="15">
      <c r="B7" s="8" t="s">
        <v>85</v>
      </c>
      <c r="C7" s="8"/>
      <c r="D7" s="8"/>
      <c r="E7" s="8"/>
      <c r="F7" s="8"/>
      <c r="G7" s="15"/>
      <c r="H7" s="15"/>
      <c r="I7" s="319">
        <v>9386.86</v>
      </c>
      <c r="J7" s="15"/>
      <c r="K7" s="15"/>
      <c r="L7" s="15"/>
      <c r="M7" s="10"/>
    </row>
    <row r="8" spans="2:13" ht="15">
      <c r="B8" s="8"/>
      <c r="C8" s="8"/>
      <c r="D8" s="8"/>
      <c r="E8" s="8"/>
      <c r="F8" s="8"/>
      <c r="G8" s="15"/>
      <c r="H8" s="15"/>
      <c r="I8" s="15"/>
      <c r="J8" s="8"/>
      <c r="K8" s="8"/>
      <c r="L8" s="8"/>
      <c r="M8" s="49">
        <f>I6+I7</f>
        <v>25488.02</v>
      </c>
    </row>
    <row r="9" spans="2:13" ht="15">
      <c r="B9" s="8"/>
      <c r="C9" s="8"/>
      <c r="D9" s="8"/>
      <c r="E9" s="8"/>
      <c r="F9" s="8"/>
      <c r="G9" s="15"/>
      <c r="H9" s="15"/>
      <c r="I9" s="15"/>
      <c r="J9" s="15"/>
      <c r="K9" s="8"/>
      <c r="L9" s="15"/>
      <c r="M9" s="15"/>
    </row>
    <row r="10" spans="2:13" ht="15">
      <c r="B10" s="48" t="s">
        <v>318</v>
      </c>
      <c r="C10" s="8"/>
      <c r="D10" s="8"/>
      <c r="E10" s="8"/>
      <c r="F10" s="8"/>
      <c r="G10" s="15"/>
      <c r="H10" s="15"/>
      <c r="I10" s="15"/>
      <c r="J10" s="8"/>
      <c r="K10" s="8"/>
      <c r="L10" s="15"/>
      <c r="M10" s="8"/>
    </row>
    <row r="11" spans="2:13" ht="15">
      <c r="B11" s="8"/>
      <c r="C11" s="8"/>
      <c r="D11" s="8"/>
      <c r="E11" s="8"/>
      <c r="F11" s="191"/>
      <c r="G11" s="190"/>
      <c r="H11" s="190"/>
      <c r="I11" s="190"/>
      <c r="J11" s="15"/>
      <c r="K11" s="8"/>
      <c r="L11" s="15"/>
      <c r="M11" s="15"/>
    </row>
    <row r="12" spans="2:13" ht="15">
      <c r="B12" s="8"/>
      <c r="C12" s="8"/>
      <c r="D12" s="8"/>
      <c r="E12" s="8"/>
      <c r="F12" s="8" t="s">
        <v>5</v>
      </c>
      <c r="G12" s="15"/>
      <c r="H12" s="190"/>
      <c r="I12" s="190"/>
      <c r="J12" s="15"/>
      <c r="K12" s="8"/>
      <c r="L12" s="15"/>
      <c r="M12" s="15"/>
    </row>
    <row r="13" spans="2:13" ht="15">
      <c r="B13" s="8"/>
      <c r="C13" s="8"/>
      <c r="D13" s="8"/>
      <c r="E13" s="215" t="s">
        <v>319</v>
      </c>
      <c r="F13" s="8" t="s">
        <v>188</v>
      </c>
      <c r="G13" s="15">
        <v>0</v>
      </c>
      <c r="H13" s="15"/>
      <c r="I13" s="15"/>
      <c r="J13" s="232"/>
      <c r="K13" s="215" t="s">
        <v>282</v>
      </c>
      <c r="L13" s="49"/>
      <c r="M13" s="8"/>
    </row>
    <row r="14" spans="2:13" ht="15">
      <c r="B14" s="8"/>
      <c r="C14" s="8"/>
      <c r="F14" s="191" t="s">
        <v>321</v>
      </c>
      <c r="G14" s="258"/>
      <c r="H14" s="153">
        <v>2363.01</v>
      </c>
      <c r="I14" s="232" t="s">
        <v>417</v>
      </c>
      <c r="J14" s="232"/>
      <c r="K14" s="8"/>
      <c r="L14" s="232">
        <f>SUM(G12:G15)</f>
        <v>0</v>
      </c>
      <c r="M14" s="142">
        <f>M8+L14</f>
        <v>25488.02</v>
      </c>
    </row>
    <row r="15" spans="2:13" ht="15">
      <c r="B15" s="8"/>
      <c r="C15" s="8"/>
      <c r="D15" s="8"/>
      <c r="E15" s="8"/>
      <c r="F15" s="8"/>
      <c r="G15" s="15"/>
      <c r="H15" s="15"/>
      <c r="I15" s="15"/>
      <c r="J15" s="15"/>
      <c r="K15" s="8"/>
      <c r="L15" s="15"/>
      <c r="M15" s="15"/>
    </row>
    <row r="16" spans="2:13" ht="15">
      <c r="B16" s="48" t="s">
        <v>415</v>
      </c>
      <c r="C16" s="8"/>
      <c r="D16" s="8"/>
      <c r="E16" s="8"/>
      <c r="F16" s="8"/>
      <c r="G16" s="15"/>
      <c r="H16" s="15"/>
      <c r="I16" s="49"/>
      <c r="J16" s="232"/>
      <c r="K16" s="8"/>
      <c r="L16" s="15"/>
      <c r="M16" s="15"/>
    </row>
    <row r="17" spans="2:13" ht="15">
      <c r="B17" s="48"/>
      <c r="C17" s="8"/>
      <c r="D17" s="8"/>
      <c r="E17" s="8"/>
      <c r="F17" s="8"/>
      <c r="G17" s="15"/>
      <c r="H17" s="15"/>
      <c r="I17" s="49"/>
      <c r="J17" s="232"/>
      <c r="K17" s="8"/>
      <c r="L17" s="15"/>
      <c r="M17" s="15"/>
    </row>
    <row r="18" spans="2:13" ht="15">
      <c r="B18" s="48"/>
      <c r="C18" s="233" t="s">
        <v>187</v>
      </c>
      <c r="D18" s="191"/>
      <c r="E18" s="191"/>
      <c r="F18" s="191"/>
      <c r="G18" s="191"/>
      <c r="H18" s="15">
        <v>53</v>
      </c>
      <c r="K18" s="8"/>
      <c r="L18" s="15"/>
      <c r="M18" s="15"/>
    </row>
    <row r="19" spans="2:14" s="1" customFormat="1" ht="15">
      <c r="B19" s="48"/>
      <c r="C19" s="233" t="s">
        <v>274</v>
      </c>
      <c r="D19" s="8"/>
      <c r="E19" s="8"/>
      <c r="F19" s="8"/>
      <c r="G19" s="8"/>
      <c r="H19" s="15"/>
      <c r="I19" s="7"/>
      <c r="K19" s="8"/>
      <c r="L19" s="15"/>
      <c r="M19" s="15"/>
      <c r="N19" s="35"/>
    </row>
    <row r="20" spans="2:13" ht="15">
      <c r="B20" s="48"/>
      <c r="C20" s="233" t="s">
        <v>121</v>
      </c>
      <c r="D20" s="191"/>
      <c r="E20" s="191"/>
      <c r="F20" s="191"/>
      <c r="G20" s="191"/>
      <c r="H20" s="15"/>
      <c r="K20" s="8"/>
      <c r="L20" s="15"/>
      <c r="M20" s="15"/>
    </row>
    <row r="21" spans="2:13" ht="15">
      <c r="B21" s="48"/>
      <c r="C21" s="233" t="s">
        <v>250</v>
      </c>
      <c r="D21" s="191"/>
      <c r="E21" s="191"/>
      <c r="F21" s="191"/>
      <c r="G21" s="191"/>
      <c r="H21" s="15">
        <v>214.58</v>
      </c>
      <c r="K21" s="8"/>
      <c r="L21" s="15"/>
      <c r="M21" s="15"/>
    </row>
    <row r="22" spans="2:13" ht="15">
      <c r="B22" s="48"/>
      <c r="C22" s="233" t="s">
        <v>401</v>
      </c>
      <c r="D22" s="191"/>
      <c r="E22" s="191"/>
      <c r="F22" s="191"/>
      <c r="G22" s="191"/>
      <c r="H22" s="15">
        <v>3580</v>
      </c>
      <c r="K22" s="8"/>
      <c r="L22" s="15"/>
      <c r="M22" s="15"/>
    </row>
    <row r="23" spans="2:13" ht="15">
      <c r="B23" s="48"/>
      <c r="C23" s="233" t="s">
        <v>398</v>
      </c>
      <c r="D23" s="191"/>
      <c r="E23" s="191"/>
      <c r="F23" s="191"/>
      <c r="G23" s="191"/>
      <c r="H23" s="15"/>
      <c r="K23" s="8"/>
      <c r="L23" s="15"/>
      <c r="M23" s="15"/>
    </row>
    <row r="24" spans="2:14" s="1" customFormat="1" ht="15">
      <c r="B24" s="8"/>
      <c r="C24" s="233" t="s">
        <v>109</v>
      </c>
      <c r="D24" s="8"/>
      <c r="E24" s="8"/>
      <c r="F24" s="8"/>
      <c r="G24" s="8"/>
      <c r="H24" s="15"/>
      <c r="I24" s="7"/>
      <c r="K24" s="8"/>
      <c r="L24" s="15"/>
      <c r="M24" s="15"/>
      <c r="N24" s="35"/>
    </row>
    <row r="25" spans="2:18" s="1" customFormat="1" ht="15">
      <c r="B25" s="48"/>
      <c r="C25" s="233" t="s">
        <v>245</v>
      </c>
      <c r="D25" s="8"/>
      <c r="E25" s="8"/>
      <c r="F25" s="8"/>
      <c r="G25" s="8"/>
      <c r="H25" s="15"/>
      <c r="I25" s="7"/>
      <c r="K25" s="8"/>
      <c r="L25" s="15"/>
      <c r="M25" s="15"/>
      <c r="N25" s="35"/>
      <c r="R25" s="1" t="s">
        <v>72</v>
      </c>
    </row>
    <row r="26" spans="2:14" s="1" customFormat="1" ht="15">
      <c r="B26" s="48" t="s">
        <v>341</v>
      </c>
      <c r="C26" s="233" t="s">
        <v>402</v>
      </c>
      <c r="D26" s="8"/>
      <c r="E26" s="8"/>
      <c r="F26" s="8"/>
      <c r="G26" s="8"/>
      <c r="H26" s="15"/>
      <c r="I26" s="7" t="s">
        <v>324</v>
      </c>
      <c r="J26" s="8" t="s">
        <v>342</v>
      </c>
      <c r="L26" s="15"/>
      <c r="M26" s="15"/>
      <c r="N26" s="35"/>
    </row>
    <row r="27" spans="2:13" ht="15">
      <c r="B27" s="48"/>
      <c r="C27" s="233" t="s">
        <v>329</v>
      </c>
      <c r="D27" s="191"/>
      <c r="E27" s="191"/>
      <c r="F27" s="191"/>
      <c r="G27" s="191"/>
      <c r="H27" s="15">
        <v>78</v>
      </c>
      <c r="K27" s="8"/>
      <c r="L27" s="15"/>
      <c r="M27" s="15"/>
    </row>
    <row r="28" spans="2:13" ht="15">
      <c r="B28" s="48"/>
      <c r="C28" s="233" t="s">
        <v>102</v>
      </c>
      <c r="D28" s="262"/>
      <c r="E28" s="262"/>
      <c r="F28" s="262"/>
      <c r="G28" s="262"/>
      <c r="H28" s="15"/>
      <c r="M28" s="15"/>
    </row>
    <row r="29" spans="2:13" ht="15">
      <c r="B29" s="48"/>
      <c r="C29" s="233" t="s">
        <v>112</v>
      </c>
      <c r="D29" s="191"/>
      <c r="E29" s="191"/>
      <c r="F29" s="191"/>
      <c r="G29" s="191"/>
      <c r="H29" s="15">
        <v>604.83</v>
      </c>
      <c r="K29" s="8"/>
      <c r="L29" s="15"/>
      <c r="M29" s="15"/>
    </row>
    <row r="30" spans="2:13" ht="15">
      <c r="B30" s="48"/>
      <c r="C30" s="233" t="s">
        <v>125</v>
      </c>
      <c r="D30" s="191"/>
      <c r="E30" s="191"/>
      <c r="F30" s="191"/>
      <c r="G30" s="191"/>
      <c r="H30" s="15"/>
      <c r="K30" s="8"/>
      <c r="L30" s="15"/>
      <c r="M30" s="15"/>
    </row>
    <row r="31" spans="2:13" ht="15">
      <c r="B31" s="48"/>
      <c r="C31" s="233" t="s">
        <v>77</v>
      </c>
      <c r="D31" s="191"/>
      <c r="E31" s="191"/>
      <c r="F31" s="191"/>
      <c r="G31" s="191"/>
      <c r="H31" s="15"/>
      <c r="K31" s="8"/>
      <c r="L31" s="15"/>
      <c r="M31" s="15"/>
    </row>
    <row r="32" spans="2:20" ht="15">
      <c r="B32" s="48"/>
      <c r="C32" s="233" t="s">
        <v>1</v>
      </c>
      <c r="D32" s="191"/>
      <c r="E32" s="191"/>
      <c r="F32" s="191"/>
      <c r="G32" s="191"/>
      <c r="H32" s="15"/>
      <c r="K32" s="8"/>
      <c r="L32" s="15"/>
      <c r="M32" s="15"/>
      <c r="T32" s="1" t="s">
        <v>124</v>
      </c>
    </row>
    <row r="33" spans="2:13" ht="15">
      <c r="B33" s="48"/>
      <c r="C33" s="233" t="s">
        <v>127</v>
      </c>
      <c r="D33" s="191"/>
      <c r="E33" s="191"/>
      <c r="F33" s="191"/>
      <c r="G33" s="191"/>
      <c r="H33" s="15"/>
      <c r="K33" s="8"/>
      <c r="L33" s="15"/>
      <c r="M33" s="15"/>
    </row>
    <row r="34" spans="2:13" ht="15">
      <c r="B34" s="48"/>
      <c r="C34" s="233" t="s">
        <v>110</v>
      </c>
      <c r="D34" s="191"/>
      <c r="E34" s="191"/>
      <c r="F34" s="191"/>
      <c r="G34" s="191"/>
      <c r="H34" s="15"/>
      <c r="K34" s="8"/>
      <c r="L34" s="15"/>
      <c r="M34" s="15"/>
    </row>
    <row r="35" spans="2:13" ht="15">
      <c r="B35" s="48"/>
      <c r="C35" s="233" t="s">
        <v>128</v>
      </c>
      <c r="D35" s="191"/>
      <c r="E35" s="191"/>
      <c r="F35" s="191"/>
      <c r="G35" s="191"/>
      <c r="H35" s="15"/>
      <c r="K35" s="8"/>
      <c r="L35" s="15"/>
      <c r="M35" s="15"/>
    </row>
    <row r="36" spans="2:13" ht="15">
      <c r="B36" s="48"/>
      <c r="C36" s="246" t="s">
        <v>113</v>
      </c>
      <c r="D36" s="191"/>
      <c r="E36" s="191"/>
      <c r="F36" s="191"/>
      <c r="G36" s="191"/>
      <c r="H36" s="15"/>
      <c r="K36" s="8"/>
      <c r="L36" s="15"/>
      <c r="M36" s="15"/>
    </row>
    <row r="37" spans="2:13" ht="15">
      <c r="B37" s="48"/>
      <c r="C37" s="233" t="s">
        <v>130</v>
      </c>
      <c r="D37" s="191"/>
      <c r="E37" s="191"/>
      <c r="F37" s="191"/>
      <c r="G37" s="191"/>
      <c r="H37" s="15">
        <v>37.5</v>
      </c>
      <c r="K37" s="8"/>
      <c r="L37" s="15"/>
      <c r="M37" s="15"/>
    </row>
    <row r="38" spans="2:13" ht="15">
      <c r="B38" s="48"/>
      <c r="C38" s="233" t="s">
        <v>251</v>
      </c>
      <c r="D38" s="190"/>
      <c r="E38" s="191"/>
      <c r="F38" s="191"/>
      <c r="G38" s="191"/>
      <c r="H38" s="15">
        <v>143.42</v>
      </c>
      <c r="K38" s="8"/>
      <c r="L38" s="15"/>
      <c r="M38" s="15"/>
    </row>
    <row r="39" spans="2:13" ht="15">
      <c r="B39" s="48"/>
      <c r="C39" s="233" t="s">
        <v>252</v>
      </c>
      <c r="D39" s="190"/>
      <c r="E39" s="191"/>
      <c r="F39" s="191"/>
      <c r="G39" s="191"/>
      <c r="H39" s="15"/>
      <c r="K39" s="8"/>
      <c r="L39" s="15"/>
      <c r="M39" s="15"/>
    </row>
    <row r="40" spans="2:13" ht="15">
      <c r="B40" s="48"/>
      <c r="C40" s="233" t="s">
        <v>73</v>
      </c>
      <c r="D40" s="190"/>
      <c r="E40" s="191"/>
      <c r="F40" s="191"/>
      <c r="G40" s="191"/>
      <c r="H40" s="15"/>
      <c r="K40" s="8"/>
      <c r="L40" s="15"/>
      <c r="M40" s="15"/>
    </row>
    <row r="41" spans="2:13" ht="15">
      <c r="B41" s="48"/>
      <c r="C41" s="233" t="s">
        <v>132</v>
      </c>
      <c r="D41" s="190"/>
      <c r="E41" s="191"/>
      <c r="F41" s="191"/>
      <c r="G41" s="191"/>
      <c r="H41" s="15">
        <v>574.92</v>
      </c>
      <c r="K41" s="8"/>
      <c r="L41" s="15"/>
      <c r="M41" s="15"/>
    </row>
    <row r="42" spans="2:13" ht="15">
      <c r="B42" s="48"/>
      <c r="C42" s="233" t="s">
        <v>134</v>
      </c>
      <c r="D42" s="190"/>
      <c r="E42" s="191"/>
      <c r="F42" s="191"/>
      <c r="G42" s="191"/>
      <c r="H42" s="15"/>
      <c r="K42" s="8"/>
      <c r="L42" s="15"/>
      <c r="M42" s="15"/>
    </row>
    <row r="43" spans="2:13" ht="15">
      <c r="B43" s="48"/>
      <c r="C43" s="233" t="s">
        <v>135</v>
      </c>
      <c r="D43" s="190"/>
      <c r="E43" s="191"/>
      <c r="F43" s="191"/>
      <c r="G43" s="191"/>
      <c r="H43" s="15"/>
      <c r="K43" s="8"/>
      <c r="L43" s="15"/>
      <c r="M43" s="15"/>
    </row>
    <row r="44" spans="2:13" ht="15">
      <c r="B44" s="48"/>
      <c r="C44" s="233" t="s">
        <v>136</v>
      </c>
      <c r="D44" s="190"/>
      <c r="E44" s="191"/>
      <c r="F44" s="191"/>
      <c r="G44" s="191"/>
      <c r="H44" s="15"/>
      <c r="K44" s="8"/>
      <c r="L44" s="15"/>
      <c r="M44" s="15"/>
    </row>
    <row r="45" spans="2:13" ht="15">
      <c r="B45" s="48"/>
      <c r="C45" s="233" t="s">
        <v>2</v>
      </c>
      <c r="D45" s="190" t="s">
        <v>124</v>
      </c>
      <c r="E45" s="191"/>
      <c r="F45" s="191"/>
      <c r="G45" s="191"/>
      <c r="H45" s="15">
        <v>1690</v>
      </c>
      <c r="I45" s="7" t="s">
        <v>355</v>
      </c>
      <c r="K45" s="8"/>
      <c r="L45" s="15"/>
      <c r="M45" s="15"/>
    </row>
    <row r="46" spans="2:14" s="118" customFormat="1" ht="15">
      <c r="B46" s="262"/>
      <c r="C46" s="247" t="s">
        <v>254</v>
      </c>
      <c r="D46" s="248"/>
      <c r="E46" s="262"/>
      <c r="F46" s="262"/>
      <c r="G46" s="262"/>
      <c r="H46" s="15"/>
      <c r="I46" s="7"/>
      <c r="K46" s="8"/>
      <c r="L46" s="15"/>
      <c r="M46" s="15"/>
      <c r="N46" s="264"/>
    </row>
    <row r="47" spans="2:14" s="118" customFormat="1" ht="15">
      <c r="B47" s="262"/>
      <c r="C47" s="329" t="s">
        <v>416</v>
      </c>
      <c r="D47" s="191"/>
      <c r="E47" s="191"/>
      <c r="F47" s="191"/>
      <c r="G47" s="330"/>
      <c r="H47" s="331">
        <v>916.07</v>
      </c>
      <c r="I47" s="153"/>
      <c r="J47" s="248"/>
      <c r="L47" s="248"/>
      <c r="M47" s="269"/>
      <c r="N47" s="264"/>
    </row>
    <row r="48" spans="2:20" ht="15">
      <c r="B48" s="48"/>
      <c r="C48" s="251"/>
      <c r="D48" s="8"/>
      <c r="E48" s="8"/>
      <c r="F48" s="8"/>
      <c r="G48" s="232"/>
      <c r="H48" s="250"/>
      <c r="I48" s="15">
        <f>SUM(H18:H47)</f>
        <v>7892.32</v>
      </c>
      <c r="J48" s="15"/>
      <c r="K48" s="8"/>
      <c r="M48" s="6"/>
      <c r="T48" s="1" t="s">
        <v>425</v>
      </c>
    </row>
    <row r="49" spans="2:20" ht="15">
      <c r="B49" s="48"/>
      <c r="C49" s="8"/>
      <c r="D49" s="8"/>
      <c r="E49" s="8"/>
      <c r="F49" s="8"/>
      <c r="G49" s="8"/>
      <c r="H49" s="15" t="s">
        <v>72</v>
      </c>
      <c r="I49" s="15"/>
      <c r="O49" s="326">
        <v>17595</v>
      </c>
      <c r="P49" s="328" t="s">
        <v>410</v>
      </c>
      <c r="Q49" s="326"/>
      <c r="R49" s="326"/>
      <c r="S49" s="326"/>
      <c r="T49">
        <v>19967</v>
      </c>
    </row>
    <row r="50" spans="2:22" s="241" customFormat="1" ht="17.25">
      <c r="B50" s="119" t="s">
        <v>326</v>
      </c>
      <c r="G50" s="242"/>
      <c r="H50" s="240">
        <f>M14-I48</f>
        <v>17595.7</v>
      </c>
      <c r="I50" s="242"/>
      <c r="O50" s="326">
        <v>15500</v>
      </c>
      <c r="P50" s="328" t="s">
        <v>409</v>
      </c>
      <c r="Q50" s="326"/>
      <c r="R50" s="326"/>
      <c r="S50" s="326"/>
      <c r="T50" s="241">
        <v>15500</v>
      </c>
      <c r="U50" s="241" t="s">
        <v>409</v>
      </c>
      <c r="V50" s="241" t="s">
        <v>424</v>
      </c>
    </row>
    <row r="51" spans="2:22" ht="17.25">
      <c r="B51" s="8"/>
      <c r="C51" s="8"/>
      <c r="D51" s="8"/>
      <c r="E51" s="8"/>
      <c r="F51" s="8"/>
      <c r="G51" s="15"/>
      <c r="H51" s="15"/>
      <c r="I51" s="15"/>
      <c r="O51" s="327">
        <f>SUM(O49:O50)</f>
        <v>33095</v>
      </c>
      <c r="P51" s="327"/>
      <c r="Q51" s="327"/>
      <c r="R51" s="327"/>
      <c r="S51" s="327"/>
      <c r="T51">
        <v>2976</v>
      </c>
      <c r="U51" s="1" t="s">
        <v>423</v>
      </c>
      <c r="V51" s="1" t="s">
        <v>424</v>
      </c>
    </row>
    <row r="52" spans="2:20" ht="15">
      <c r="B52" s="48" t="s">
        <v>327</v>
      </c>
      <c r="C52" s="8"/>
      <c r="D52" s="8"/>
      <c r="E52" s="8"/>
      <c r="F52" s="8"/>
      <c r="G52" s="190"/>
      <c r="H52" s="15"/>
      <c r="I52" s="15"/>
      <c r="O52" s="326">
        <v>28237</v>
      </c>
      <c r="P52" s="328" t="s">
        <v>408</v>
      </c>
      <c r="Q52" s="326"/>
      <c r="R52" s="326"/>
      <c r="S52" s="326"/>
      <c r="T52" s="4">
        <f>SUM(T49:T51)</f>
        <v>38443</v>
      </c>
    </row>
    <row r="53" spans="2:22" ht="15">
      <c r="B53" s="48"/>
      <c r="C53" s="8"/>
      <c r="D53" s="8"/>
      <c r="E53" s="8"/>
      <c r="F53" s="8"/>
      <c r="G53" s="15"/>
      <c r="H53" s="15"/>
      <c r="I53" s="15"/>
      <c r="O53" s="326">
        <f>O51-O52</f>
        <v>4858</v>
      </c>
      <c r="P53" s="328" t="s">
        <v>407</v>
      </c>
      <c r="Q53" s="326"/>
      <c r="R53" s="326"/>
      <c r="S53" s="326"/>
      <c r="T53">
        <v>28237</v>
      </c>
      <c r="U53" s="1" t="s">
        <v>426</v>
      </c>
      <c r="V53" s="1" t="s">
        <v>427</v>
      </c>
    </row>
    <row r="54" spans="2:21" ht="15">
      <c r="B54" s="8"/>
      <c r="C54" s="8"/>
      <c r="D54" s="8"/>
      <c r="E54" s="8"/>
      <c r="F54" s="8" t="s">
        <v>5</v>
      </c>
      <c r="G54" s="15">
        <v>100</v>
      </c>
      <c r="H54" s="15"/>
      <c r="I54" s="15"/>
      <c r="J54" s="8"/>
      <c r="K54" s="8"/>
      <c r="L54" s="8"/>
      <c r="M54" s="14"/>
      <c r="T54">
        <f>T52-T53</f>
        <v>10206</v>
      </c>
      <c r="U54" s="1" t="s">
        <v>428</v>
      </c>
    </row>
    <row r="55" spans="2:13" ht="15">
      <c r="B55" s="8"/>
      <c r="C55" s="8"/>
      <c r="D55" s="8"/>
      <c r="E55" s="8"/>
      <c r="F55" s="8" t="s">
        <v>188</v>
      </c>
      <c r="G55" s="15">
        <f>49*60.75</f>
        <v>2976.75</v>
      </c>
      <c r="H55" s="15" t="s">
        <v>286</v>
      </c>
      <c r="I55" s="15"/>
      <c r="J55" s="8"/>
      <c r="K55" s="8"/>
      <c r="L55" s="15"/>
      <c r="M55" s="14"/>
    </row>
    <row r="56" spans="2:13" ht="15">
      <c r="B56" s="8"/>
      <c r="C56" s="8"/>
      <c r="D56" s="8"/>
      <c r="E56" s="8"/>
      <c r="F56" s="1" t="s">
        <v>332</v>
      </c>
      <c r="G56" s="6">
        <v>0</v>
      </c>
      <c r="H56" s="153" t="s">
        <v>336</v>
      </c>
      <c r="J56" s="8"/>
      <c r="K56" s="8" t="s">
        <v>282</v>
      </c>
      <c r="L56" s="49">
        <f>SUM(G54:G57)</f>
        <v>3076.75</v>
      </c>
      <c r="M56" s="14"/>
    </row>
    <row r="57" spans="2:13" ht="15">
      <c r="B57" s="8"/>
      <c r="C57" s="8"/>
      <c r="D57" s="8"/>
      <c r="E57" s="8"/>
      <c r="F57" s="49"/>
      <c r="G57" s="15"/>
      <c r="H57" s="15"/>
      <c r="I57" s="15"/>
      <c r="J57" s="15"/>
      <c r="K57" s="15"/>
      <c r="L57" s="15"/>
      <c r="M57" s="49">
        <f>M14+L56</f>
        <v>28564.77</v>
      </c>
    </row>
    <row r="58" spans="2:13" ht="15">
      <c r="B58" s="8"/>
      <c r="C58" s="8"/>
      <c r="D58" s="8"/>
      <c r="E58" s="8"/>
      <c r="F58" s="8"/>
      <c r="G58" s="15"/>
      <c r="H58" s="15"/>
      <c r="J58" s="15"/>
      <c r="K58" s="15"/>
      <c r="L58" s="15"/>
      <c r="M58" s="10"/>
    </row>
    <row r="59" spans="2:13" ht="15">
      <c r="B59" s="48" t="s">
        <v>328</v>
      </c>
      <c r="C59" s="8"/>
      <c r="D59" s="8"/>
      <c r="E59" s="8"/>
      <c r="F59" s="8"/>
      <c r="G59" s="15"/>
      <c r="H59" s="15"/>
      <c r="I59" s="15"/>
      <c r="J59" s="15"/>
      <c r="K59" s="15"/>
      <c r="L59" s="15"/>
      <c r="M59" s="10"/>
    </row>
    <row r="60" spans="2:13" ht="15">
      <c r="B60" s="8"/>
      <c r="C60" s="8"/>
      <c r="D60" s="8"/>
      <c r="E60" s="8"/>
      <c r="F60" s="8"/>
      <c r="G60" s="15"/>
      <c r="H60" s="15"/>
      <c r="I60" s="15"/>
      <c r="J60" s="15"/>
      <c r="K60" s="15"/>
      <c r="L60" s="15"/>
      <c r="M60" s="10"/>
    </row>
    <row r="61" spans="2:13" ht="15">
      <c r="B61" s="8"/>
      <c r="C61" s="8"/>
      <c r="D61" s="8"/>
      <c r="E61" s="8"/>
      <c r="F61" s="8" t="s">
        <v>333</v>
      </c>
      <c r="G61" s="15"/>
      <c r="H61" s="15">
        <v>19755</v>
      </c>
      <c r="I61" s="49" t="s">
        <v>403</v>
      </c>
      <c r="J61" s="15"/>
      <c r="K61" s="234"/>
      <c r="L61" s="15"/>
      <c r="M61" s="10"/>
    </row>
    <row r="62" spans="2:17" ht="15">
      <c r="B62" s="8"/>
      <c r="C62" s="8"/>
      <c r="D62" s="8"/>
      <c r="E62" s="8"/>
      <c r="F62" s="8"/>
      <c r="G62" s="15"/>
      <c r="H62" s="15"/>
      <c r="J62" s="15"/>
      <c r="K62" s="15" t="s">
        <v>283</v>
      </c>
      <c r="L62" s="49">
        <f>SUM(H60:H61)</f>
        <v>19755</v>
      </c>
      <c r="M62" s="14"/>
      <c r="Q62" s="6"/>
    </row>
    <row r="63" spans="2:13" ht="15">
      <c r="B63" s="8"/>
      <c r="C63" s="8"/>
      <c r="D63" s="8"/>
      <c r="E63" s="8"/>
      <c r="F63" s="8"/>
      <c r="G63" s="15"/>
      <c r="H63" s="15"/>
      <c r="I63" s="15"/>
      <c r="J63" s="15"/>
      <c r="K63" s="15"/>
      <c r="L63" s="15"/>
      <c r="M63" s="14"/>
    </row>
    <row r="64" spans="7:14" ht="15">
      <c r="G64" s="15"/>
      <c r="H64" s="15"/>
      <c r="I64" s="15"/>
      <c r="J64" s="8"/>
      <c r="L64" s="49"/>
      <c r="M64" s="49">
        <f>M8+L14-I48+L56-L62</f>
        <v>917.4500000000007</v>
      </c>
      <c r="N64" s="35"/>
    </row>
    <row r="65" spans="2:13" ht="15">
      <c r="B65" s="8"/>
      <c r="C65" s="8"/>
      <c r="D65" s="8"/>
      <c r="E65" s="8"/>
      <c r="F65" s="8"/>
      <c r="G65" s="15"/>
      <c r="H65" s="15"/>
      <c r="I65" s="15"/>
      <c r="J65" s="15"/>
      <c r="K65" s="15"/>
      <c r="L65" s="15"/>
      <c r="M65" s="10"/>
    </row>
    <row r="66" spans="2:14" s="228" customFormat="1" ht="22.5">
      <c r="B66" s="235" t="s">
        <v>278</v>
      </c>
      <c r="C66" s="235"/>
      <c r="D66" s="235"/>
      <c r="E66" s="235"/>
      <c r="F66" s="235"/>
      <c r="G66" s="229"/>
      <c r="H66" s="230" t="s">
        <v>279</v>
      </c>
      <c r="I66" s="236">
        <v>15500</v>
      </c>
      <c r="J66" s="237"/>
      <c r="K66" s="83"/>
      <c r="L66" s="226"/>
      <c r="M66" s="110"/>
      <c r="N66" s="227"/>
    </row>
    <row r="67" spans="2:13" ht="15">
      <c r="B67" s="48"/>
      <c r="C67" s="48"/>
      <c r="D67" s="48"/>
      <c r="E67" s="48"/>
      <c r="F67" s="48"/>
      <c r="G67" s="49"/>
      <c r="H67" s="49"/>
      <c r="I67" s="49"/>
      <c r="J67" s="49"/>
      <c r="K67" s="137"/>
      <c r="L67" s="137"/>
      <c r="M67" s="15"/>
    </row>
    <row r="68" spans="2:14" s="119" customFormat="1" ht="17.25">
      <c r="B68" s="119" t="s">
        <v>356</v>
      </c>
      <c r="G68" s="240"/>
      <c r="H68" s="240"/>
      <c r="I68" s="240"/>
      <c r="J68" s="240"/>
      <c r="M68" s="240">
        <f>M64+I66</f>
        <v>16417.45</v>
      </c>
      <c r="N68" s="244"/>
    </row>
    <row r="69" spans="2:13" ht="15">
      <c r="B69" s="8"/>
      <c r="C69" s="8"/>
      <c r="D69" s="8"/>
      <c r="E69" s="8"/>
      <c r="F69" s="49"/>
      <c r="G69" s="15"/>
      <c r="H69" s="15"/>
      <c r="I69" s="15"/>
      <c r="J69" s="8"/>
      <c r="K69" s="234"/>
      <c r="L69" s="49"/>
      <c r="M69" s="15"/>
    </row>
    <row r="70" spans="2:13" ht="15">
      <c r="B70" s="8"/>
      <c r="C70" s="8"/>
      <c r="D70" s="8"/>
      <c r="E70" s="8"/>
      <c r="F70" s="8"/>
      <c r="G70" s="15"/>
      <c r="H70" s="15"/>
      <c r="I70" s="15"/>
      <c r="J70" s="15"/>
      <c r="K70" s="15"/>
      <c r="L70" s="49"/>
      <c r="M70" s="15"/>
    </row>
    <row r="71" spans="2:13" ht="15">
      <c r="B71" s="8"/>
      <c r="C71" s="8"/>
      <c r="D71" s="8"/>
      <c r="E71" s="8"/>
      <c r="F71" s="8"/>
      <c r="G71" s="15"/>
      <c r="H71" s="15"/>
      <c r="I71" s="15"/>
      <c r="J71" s="8"/>
      <c r="K71" s="8"/>
      <c r="L71" s="238"/>
      <c r="M71" s="238"/>
    </row>
    <row r="72" spans="2:13" ht="15">
      <c r="B72" s="48" t="s">
        <v>375</v>
      </c>
      <c r="C72" s="48"/>
      <c r="D72" s="48"/>
      <c r="E72" s="48"/>
      <c r="F72" s="8"/>
      <c r="G72" s="15"/>
      <c r="H72" s="15"/>
      <c r="I72" s="225" t="s">
        <v>273</v>
      </c>
      <c r="J72" s="215"/>
      <c r="K72" s="225" t="s">
        <v>322</v>
      </c>
      <c r="L72" s="222"/>
      <c r="M72" s="238"/>
    </row>
    <row r="73" spans="2:13" ht="15">
      <c r="B73" s="8"/>
      <c r="C73" s="8"/>
      <c r="D73" s="8"/>
      <c r="E73" s="8"/>
      <c r="F73" s="8"/>
      <c r="G73" s="15"/>
      <c r="H73" s="15"/>
      <c r="I73" s="138"/>
      <c r="J73" s="215"/>
      <c r="K73" s="138"/>
      <c r="L73" s="15"/>
      <c r="M73" s="15"/>
    </row>
    <row r="74" spans="2:13" ht="15">
      <c r="B74" s="8" t="s">
        <v>13</v>
      </c>
      <c r="C74" s="8"/>
      <c r="D74" s="8"/>
      <c r="E74" s="8"/>
      <c r="F74" s="8"/>
      <c r="G74" s="15"/>
      <c r="H74" s="15"/>
      <c r="I74" s="15">
        <f>I75*2</f>
        <v>137.71657041314973</v>
      </c>
      <c r="J74" s="8"/>
      <c r="K74" s="15">
        <f>K75*2</f>
        <v>135.13513513513513</v>
      </c>
      <c r="L74" s="15"/>
      <c r="M74" s="15"/>
    </row>
    <row r="75" spans="2:13" ht="15">
      <c r="B75" s="8" t="s">
        <v>14</v>
      </c>
      <c r="C75" s="8"/>
      <c r="D75" s="8"/>
      <c r="E75" s="8"/>
      <c r="F75" s="8"/>
      <c r="G75" s="15"/>
      <c r="H75" s="15"/>
      <c r="I75" s="15">
        <f>I66/225.1</f>
        <v>68.85828520657486</v>
      </c>
      <c r="J75" s="8"/>
      <c r="K75" s="15">
        <f>I66/229.4</f>
        <v>67.56756756756756</v>
      </c>
      <c r="L75" s="15"/>
      <c r="M75" s="15"/>
    </row>
    <row r="76" spans="2:13" ht="15">
      <c r="B76" s="8" t="s">
        <v>15</v>
      </c>
      <c r="C76" s="8"/>
      <c r="D76" s="8"/>
      <c r="E76" s="8"/>
      <c r="F76" s="8"/>
      <c r="G76" s="15"/>
      <c r="H76" s="15"/>
      <c r="I76" s="15">
        <f>I75/3*2</f>
        <v>45.90552347104991</v>
      </c>
      <c r="J76" s="8"/>
      <c r="K76" s="15">
        <f>K75/3*2</f>
        <v>45.04504504504504</v>
      </c>
      <c r="L76" s="8" t="s">
        <v>124</v>
      </c>
      <c r="M76" s="15"/>
    </row>
    <row r="77" spans="2:14" ht="15">
      <c r="B77" s="8"/>
      <c r="C77" s="8"/>
      <c r="D77" s="8"/>
      <c r="E77" s="8"/>
      <c r="F77" s="15"/>
      <c r="G77" s="15"/>
      <c r="H77" s="15"/>
      <c r="I77" s="15"/>
      <c r="J77" s="8"/>
      <c r="K77" s="8"/>
      <c r="L77" s="8"/>
      <c r="M77" s="8"/>
      <c r="N77" s="52"/>
    </row>
    <row r="78" spans="2:13" ht="15">
      <c r="B78" s="8"/>
      <c r="C78" s="8"/>
      <c r="D78" s="8"/>
      <c r="E78" s="8"/>
      <c r="F78" s="8"/>
      <c r="G78" s="15"/>
      <c r="H78" s="15"/>
      <c r="I78" s="15"/>
      <c r="J78" s="8"/>
      <c r="K78" s="8"/>
      <c r="L78" s="8"/>
      <c r="M78" s="10"/>
    </row>
    <row r="79" spans="2:13" ht="15">
      <c r="B79" s="8"/>
      <c r="C79" s="8"/>
      <c r="D79" s="10"/>
      <c r="E79" s="10"/>
      <c r="F79" s="10"/>
      <c r="G79" s="14"/>
      <c r="H79" s="14"/>
      <c r="I79" s="15"/>
      <c r="J79" s="8"/>
      <c r="K79" s="8"/>
      <c r="L79" s="10"/>
      <c r="M79" s="10"/>
    </row>
    <row r="80" spans="2:13" ht="15">
      <c r="B80" s="10"/>
      <c r="C80" s="48"/>
      <c r="D80" s="10"/>
      <c r="E80" s="10"/>
      <c r="F80" s="10"/>
      <c r="G80" s="14"/>
      <c r="H80" s="14"/>
      <c r="I80" s="15"/>
      <c r="J80" s="8"/>
      <c r="K80" s="8"/>
      <c r="L80" s="10"/>
      <c r="M80" s="10"/>
    </row>
    <row r="81" spans="2:20" s="22" customFormat="1" ht="15">
      <c r="B81" s="10"/>
      <c r="C81" s="48"/>
      <c r="D81" s="10"/>
      <c r="E81" s="10"/>
      <c r="F81" s="10"/>
      <c r="G81" s="14"/>
      <c r="H81" s="14"/>
      <c r="I81" s="15"/>
      <c r="J81" s="8"/>
      <c r="K81" s="8"/>
      <c r="L81" s="10"/>
      <c r="M81" s="10"/>
      <c r="O81"/>
      <c r="P81"/>
      <c r="Q81"/>
      <c r="R81"/>
      <c r="S81"/>
      <c r="T81"/>
    </row>
    <row r="82" spans="2:20" s="22" customFormat="1" ht="15">
      <c r="B82" s="10"/>
      <c r="C82" s="48"/>
      <c r="D82" s="10"/>
      <c r="E82" s="10"/>
      <c r="F82" s="10"/>
      <c r="G82" s="14"/>
      <c r="H82" s="14"/>
      <c r="I82" s="15"/>
      <c r="J82" s="8"/>
      <c r="K82" s="8"/>
      <c r="L82" s="10"/>
      <c r="M82" s="10"/>
      <c r="O82"/>
      <c r="P82"/>
      <c r="Q82"/>
      <c r="R82"/>
      <c r="S82"/>
      <c r="T82"/>
    </row>
    <row r="83" spans="2:20" s="22" customFormat="1" ht="15">
      <c r="B83" s="10"/>
      <c r="C83" s="8"/>
      <c r="D83" s="10"/>
      <c r="E83" s="10"/>
      <c r="F83" s="10"/>
      <c r="G83" s="14"/>
      <c r="H83" s="14"/>
      <c r="I83" s="15"/>
      <c r="J83" s="8"/>
      <c r="K83" s="8"/>
      <c r="L83" s="10"/>
      <c r="M83" s="10"/>
      <c r="O83"/>
      <c r="P83"/>
      <c r="Q83"/>
      <c r="R83"/>
      <c r="S83"/>
      <c r="T83"/>
    </row>
    <row r="84" spans="2:20" s="22" customFormat="1" ht="15">
      <c r="B84" s="10"/>
      <c r="C84" s="8"/>
      <c r="D84" s="10"/>
      <c r="E84" s="10"/>
      <c r="F84" s="10"/>
      <c r="G84" s="14"/>
      <c r="H84" s="14"/>
      <c r="I84" s="15"/>
      <c r="J84" s="8"/>
      <c r="K84" s="8"/>
      <c r="L84" s="10"/>
      <c r="M84" s="10"/>
      <c r="O84"/>
      <c r="P84"/>
      <c r="Q84"/>
      <c r="R84"/>
      <c r="S84"/>
      <c r="T84"/>
    </row>
    <row r="85" spans="2:20" s="22" customFormat="1" ht="15">
      <c r="B85" s="8"/>
      <c r="C85" s="8"/>
      <c r="D85" s="8"/>
      <c r="E85" s="8"/>
      <c r="F85" s="8"/>
      <c r="G85" s="15"/>
      <c r="H85" s="15"/>
      <c r="I85" s="15"/>
      <c r="J85" s="8"/>
      <c r="K85" s="8"/>
      <c r="L85" s="8"/>
      <c r="M85" s="8"/>
      <c r="O85"/>
      <c r="P85"/>
      <c r="Q85"/>
      <c r="R85"/>
      <c r="S85"/>
      <c r="T85"/>
    </row>
    <row r="86" spans="2:20" s="22" customFormat="1" ht="15">
      <c r="B86" s="8"/>
      <c r="C86" s="8"/>
      <c r="D86" s="8"/>
      <c r="E86" s="8"/>
      <c r="F86" s="8"/>
      <c r="G86" s="15"/>
      <c r="H86" s="15"/>
      <c r="I86" s="15"/>
      <c r="J86" s="8"/>
      <c r="K86" s="8"/>
      <c r="L86" s="8"/>
      <c r="M86" s="8"/>
      <c r="O86"/>
      <c r="P86"/>
      <c r="Q86"/>
      <c r="R86"/>
      <c r="S86"/>
      <c r="T86"/>
    </row>
    <row r="87" spans="2:20" s="22" customFormat="1" ht="15">
      <c r="B87" s="8"/>
      <c r="C87" s="8"/>
      <c r="D87" s="8"/>
      <c r="E87" s="8"/>
      <c r="F87" s="8"/>
      <c r="G87" s="15"/>
      <c r="H87" s="15"/>
      <c r="I87" s="15"/>
      <c r="J87" s="8"/>
      <c r="K87" s="8"/>
      <c r="L87" s="8"/>
      <c r="M87" s="8"/>
      <c r="O87"/>
      <c r="P87"/>
      <c r="Q87"/>
      <c r="R87"/>
      <c r="S87"/>
      <c r="T87"/>
    </row>
    <row r="88" spans="2:20" s="22" customFormat="1" ht="15">
      <c r="B88" s="8"/>
      <c r="C88" s="8"/>
      <c r="D88" s="8"/>
      <c r="E88" s="8"/>
      <c r="F88" s="8"/>
      <c r="G88" s="15"/>
      <c r="H88" s="15"/>
      <c r="I88" s="15"/>
      <c r="J88" s="8"/>
      <c r="K88" s="8"/>
      <c r="L88" s="8"/>
      <c r="M88" s="8"/>
      <c r="O88"/>
      <c r="P88"/>
      <c r="Q88"/>
      <c r="R88"/>
      <c r="S88"/>
      <c r="T88"/>
    </row>
    <row r="89" spans="2:20" s="22" customFormat="1" ht="15">
      <c r="B89" s="8"/>
      <c r="C89" s="8"/>
      <c r="D89" s="8"/>
      <c r="E89" s="8"/>
      <c r="F89" s="8"/>
      <c r="G89" s="15"/>
      <c r="H89" s="15"/>
      <c r="I89" s="15"/>
      <c r="J89" s="8"/>
      <c r="K89" s="8"/>
      <c r="L89" s="8"/>
      <c r="M89" s="8"/>
      <c r="O89"/>
      <c r="P89"/>
      <c r="Q89"/>
      <c r="R89"/>
      <c r="S89"/>
      <c r="T89"/>
    </row>
    <row r="90" spans="2:20" s="22" customFormat="1" ht="12.75">
      <c r="B90" s="1"/>
      <c r="C90" s="1"/>
      <c r="D90" s="1"/>
      <c r="E90" s="1"/>
      <c r="F90" s="1"/>
      <c r="G90" s="7"/>
      <c r="H90" s="7"/>
      <c r="I90" s="7"/>
      <c r="J90" s="1"/>
      <c r="K90" s="1"/>
      <c r="L90" s="1"/>
      <c r="M90" s="1"/>
      <c r="O90"/>
      <c r="P90"/>
      <c r="Q90"/>
      <c r="R90"/>
      <c r="S90"/>
      <c r="T90"/>
    </row>
    <row r="91" spans="2:20" s="22" customFormat="1" ht="12.75">
      <c r="B91" s="1"/>
      <c r="C91" s="1"/>
      <c r="D91" s="1"/>
      <c r="E91" s="1"/>
      <c r="F91" s="1"/>
      <c r="G91" s="7"/>
      <c r="H91" s="7"/>
      <c r="I91" s="7"/>
      <c r="J91" s="1"/>
      <c r="K91" s="1"/>
      <c r="L91" s="1"/>
      <c r="M91" s="1"/>
      <c r="O91"/>
      <c r="P91"/>
      <c r="Q91"/>
      <c r="R91"/>
      <c r="S91"/>
      <c r="T91"/>
    </row>
  </sheetData>
  <sheetProtection/>
  <printOptions/>
  <pageMargins left="0.2362204724409449" right="0.2362204724409449" top="0" bottom="0.7480314960629921" header="0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T91"/>
  <sheetViews>
    <sheetView zoomScale="75" zoomScaleNormal="75" zoomScalePageLayoutView="0" workbookViewId="0" topLeftCell="A39">
      <selection activeCell="F70" sqref="F70"/>
    </sheetView>
  </sheetViews>
  <sheetFormatPr defaultColWidth="9.140625" defaultRowHeight="12.75"/>
  <cols>
    <col min="1" max="1" width="1.8515625" style="0" customWidth="1"/>
    <col min="2" max="2" width="4.28125" style="0" customWidth="1"/>
    <col min="3" max="3" width="11.8515625" style="0" customWidth="1"/>
    <col min="4" max="4" width="9.140625" style="0" customWidth="1"/>
    <col min="5" max="5" width="8.57421875" style="0" customWidth="1"/>
    <col min="6" max="6" width="16.140625" style="0" customWidth="1"/>
    <col min="7" max="7" width="9.421875" style="6" customWidth="1"/>
    <col min="8" max="8" width="14.00390625" style="6" customWidth="1"/>
    <col min="9" max="9" width="15.7109375" style="7" customWidth="1"/>
    <col min="10" max="10" width="10.140625" style="1" customWidth="1"/>
    <col min="11" max="11" width="9.57421875" style="1" customWidth="1"/>
    <col min="12" max="12" width="10.00390625" style="0" customWidth="1"/>
    <col min="13" max="13" width="14.8515625" style="0" customWidth="1"/>
    <col min="14" max="14" width="12.8515625" style="22" customWidth="1"/>
  </cols>
  <sheetData>
    <row r="1" spans="2:17" ht="22.5">
      <c r="B1" s="239" t="s">
        <v>16</v>
      </c>
      <c r="C1" s="1"/>
      <c r="D1" s="1"/>
      <c r="E1" s="1"/>
      <c r="F1" s="1"/>
      <c r="G1" s="7"/>
      <c r="H1" s="7"/>
      <c r="L1" s="1"/>
      <c r="M1" s="1"/>
      <c r="Q1" s="1" t="s">
        <v>124</v>
      </c>
    </row>
    <row r="2" spans="2:13" ht="12.75">
      <c r="B2" s="1"/>
      <c r="C2" s="1"/>
      <c r="D2" s="1"/>
      <c r="E2" s="1"/>
      <c r="F2" s="1"/>
      <c r="G2" s="7"/>
      <c r="H2" s="7"/>
      <c r="L2" s="1"/>
      <c r="M2" s="1"/>
    </row>
    <row r="3" spans="2:13" ht="21">
      <c r="B3" s="231" t="s">
        <v>317</v>
      </c>
      <c r="C3" s="8"/>
      <c r="D3" s="8"/>
      <c r="E3" s="8"/>
      <c r="F3" s="8"/>
      <c r="G3" s="15"/>
      <c r="H3" s="15"/>
      <c r="I3" s="15"/>
      <c r="J3" s="8"/>
      <c r="K3" s="8"/>
      <c r="L3" s="8"/>
      <c r="M3" s="8"/>
    </row>
    <row r="4" spans="2:13" ht="15">
      <c r="B4" s="8"/>
      <c r="C4" s="8"/>
      <c r="D4" s="8"/>
      <c r="E4" s="8"/>
      <c r="F4" s="8"/>
      <c r="G4" s="15"/>
      <c r="H4" s="15"/>
      <c r="I4" s="15"/>
      <c r="J4" s="8"/>
      <c r="K4" s="8"/>
      <c r="L4" s="107"/>
      <c r="M4" s="10"/>
    </row>
    <row r="5" spans="2:14" ht="15">
      <c r="B5" s="48" t="s">
        <v>399</v>
      </c>
      <c r="C5" s="8"/>
      <c r="D5" s="8"/>
      <c r="E5" s="8"/>
      <c r="F5" s="8"/>
      <c r="G5" s="15"/>
      <c r="H5" s="15"/>
      <c r="I5" s="15"/>
      <c r="J5" s="15"/>
      <c r="K5" s="107"/>
      <c r="L5" s="8"/>
      <c r="M5" s="49" t="s">
        <v>284</v>
      </c>
      <c r="N5" s="224"/>
    </row>
    <row r="6" spans="2:13" ht="15">
      <c r="B6" s="8" t="s">
        <v>84</v>
      </c>
      <c r="C6" s="8"/>
      <c r="D6" s="8"/>
      <c r="E6" s="8"/>
      <c r="F6" s="8"/>
      <c r="G6" s="15"/>
      <c r="H6" s="15"/>
      <c r="I6" s="15">
        <v>16101.16</v>
      </c>
      <c r="J6" s="15"/>
      <c r="K6" s="15"/>
      <c r="L6" s="15"/>
      <c r="M6" s="10"/>
    </row>
    <row r="7" spans="2:13" ht="15">
      <c r="B7" s="8" t="s">
        <v>85</v>
      </c>
      <c r="C7" s="8"/>
      <c r="D7" s="8"/>
      <c r="E7" s="8"/>
      <c r="F7" s="8"/>
      <c r="G7" s="15"/>
      <c r="H7" s="15"/>
      <c r="I7" s="319">
        <v>10017.87</v>
      </c>
      <c r="J7" s="15"/>
      <c r="K7" s="15"/>
      <c r="L7" s="15"/>
      <c r="M7" s="10"/>
    </row>
    <row r="8" spans="2:13" ht="15">
      <c r="B8" s="8"/>
      <c r="C8" s="8"/>
      <c r="D8" s="8"/>
      <c r="E8" s="8"/>
      <c r="F8" s="8"/>
      <c r="G8" s="15"/>
      <c r="H8" s="15"/>
      <c r="I8" s="15"/>
      <c r="J8" s="8"/>
      <c r="K8" s="8"/>
      <c r="L8" s="8"/>
      <c r="M8" s="49">
        <f>I6+I7</f>
        <v>26119.03</v>
      </c>
    </row>
    <row r="9" spans="2:13" ht="15">
      <c r="B9" s="8"/>
      <c r="C9" s="8"/>
      <c r="D9" s="8"/>
      <c r="E9" s="8"/>
      <c r="F9" s="8"/>
      <c r="G9" s="15"/>
      <c r="H9" s="15"/>
      <c r="I9" s="15"/>
      <c r="J9" s="15"/>
      <c r="K9" s="8"/>
      <c r="L9" s="15"/>
      <c r="M9" s="15"/>
    </row>
    <row r="10" spans="2:13" ht="15">
      <c r="B10" s="48" t="s">
        <v>318</v>
      </c>
      <c r="C10" s="8"/>
      <c r="D10" s="8"/>
      <c r="E10" s="8"/>
      <c r="F10" s="8"/>
      <c r="G10" s="15"/>
      <c r="H10" s="15"/>
      <c r="I10" s="15"/>
      <c r="J10" s="8"/>
      <c r="K10" s="8"/>
      <c r="L10" s="15"/>
      <c r="M10" s="8"/>
    </row>
    <row r="11" spans="2:13" ht="15">
      <c r="B11" s="8"/>
      <c r="C11" s="8"/>
      <c r="D11" s="8"/>
      <c r="E11" s="8"/>
      <c r="F11" s="191"/>
      <c r="G11" s="190"/>
      <c r="H11" s="190"/>
      <c r="I11" s="190"/>
      <c r="J11" s="15"/>
      <c r="K11" s="8"/>
      <c r="L11" s="15"/>
      <c r="M11" s="15"/>
    </row>
    <row r="12" spans="2:13" ht="15">
      <c r="B12" s="8"/>
      <c r="C12" s="8"/>
      <c r="D12" s="8"/>
      <c r="E12" s="8"/>
      <c r="F12" s="8" t="s">
        <v>5</v>
      </c>
      <c r="G12" s="15"/>
      <c r="H12" s="190"/>
      <c r="I12" s="190"/>
      <c r="J12" s="15"/>
      <c r="K12" s="8"/>
      <c r="L12" s="15"/>
      <c r="M12" s="15"/>
    </row>
    <row r="13" spans="2:13" ht="15">
      <c r="B13" s="8"/>
      <c r="C13" s="8"/>
      <c r="D13" s="8"/>
      <c r="E13" s="215" t="s">
        <v>319</v>
      </c>
      <c r="F13" s="8" t="s">
        <v>188</v>
      </c>
      <c r="G13" s="15">
        <v>300</v>
      </c>
      <c r="H13" s="15"/>
      <c r="I13" s="15"/>
      <c r="J13" s="232"/>
      <c r="K13" s="215" t="s">
        <v>282</v>
      </c>
      <c r="L13" s="49"/>
      <c r="M13" s="8"/>
    </row>
    <row r="14" spans="2:13" ht="15">
      <c r="B14" s="8"/>
      <c r="C14" s="8"/>
      <c r="F14" s="8" t="s">
        <v>321</v>
      </c>
      <c r="H14" s="153" t="s">
        <v>336</v>
      </c>
      <c r="I14" s="232"/>
      <c r="J14" s="232"/>
      <c r="K14" s="8"/>
      <c r="L14" s="232">
        <f>SUM(G12:G15)</f>
        <v>300</v>
      </c>
      <c r="M14" s="142">
        <f>M8+L14</f>
        <v>26419.03</v>
      </c>
    </row>
    <row r="15" spans="2:13" ht="15">
      <c r="B15" s="8"/>
      <c r="C15" s="8"/>
      <c r="D15" s="8"/>
      <c r="E15" s="8"/>
      <c r="F15" s="8"/>
      <c r="G15" s="15"/>
      <c r="H15" s="15"/>
      <c r="I15" s="15"/>
      <c r="J15" s="15"/>
      <c r="K15" s="8"/>
      <c r="L15" s="15"/>
      <c r="M15" s="15"/>
    </row>
    <row r="16" spans="2:13" ht="15">
      <c r="B16" s="48" t="s">
        <v>400</v>
      </c>
      <c r="C16" s="8"/>
      <c r="D16" s="8"/>
      <c r="E16" s="8"/>
      <c r="F16" s="8"/>
      <c r="G16" s="15"/>
      <c r="H16" s="15"/>
      <c r="I16" s="49"/>
      <c r="J16" s="232"/>
      <c r="K16" s="8"/>
      <c r="L16" s="15"/>
      <c r="M16" s="15"/>
    </row>
    <row r="17" spans="2:13" ht="15">
      <c r="B17" s="48"/>
      <c r="C17" s="8"/>
      <c r="D17" s="8"/>
      <c r="E17" s="8"/>
      <c r="F17" s="8"/>
      <c r="G17" s="15"/>
      <c r="H17" s="15"/>
      <c r="I17" s="49"/>
      <c r="J17" s="232"/>
      <c r="K17" s="8"/>
      <c r="L17" s="15"/>
      <c r="M17" s="15"/>
    </row>
    <row r="18" spans="2:13" ht="15">
      <c r="B18" s="48"/>
      <c r="C18" s="233" t="s">
        <v>187</v>
      </c>
      <c r="D18" s="191"/>
      <c r="E18" s="191"/>
      <c r="F18" s="191"/>
      <c r="G18" s="191"/>
      <c r="H18" s="15">
        <v>135</v>
      </c>
      <c r="K18" s="8"/>
      <c r="L18" s="15"/>
      <c r="M18" s="15"/>
    </row>
    <row r="19" spans="2:14" s="1" customFormat="1" ht="15">
      <c r="B19" s="48"/>
      <c r="C19" s="233" t="s">
        <v>274</v>
      </c>
      <c r="D19" s="8"/>
      <c r="E19" s="8"/>
      <c r="F19" s="8"/>
      <c r="G19" s="8"/>
      <c r="H19" s="15">
        <v>0</v>
      </c>
      <c r="I19" s="7"/>
      <c r="K19" s="8"/>
      <c r="L19" s="15"/>
      <c r="M19" s="15"/>
      <c r="N19" s="35"/>
    </row>
    <row r="20" spans="2:13" ht="15">
      <c r="B20" s="48"/>
      <c r="C20" s="233" t="s">
        <v>121</v>
      </c>
      <c r="D20" s="191"/>
      <c r="E20" s="191"/>
      <c r="F20" s="191"/>
      <c r="G20" s="191"/>
      <c r="H20" s="15">
        <v>0</v>
      </c>
      <c r="K20" s="8"/>
      <c r="L20" s="15"/>
      <c r="M20" s="15"/>
    </row>
    <row r="21" spans="2:13" ht="15">
      <c r="B21" s="48"/>
      <c r="C21" s="233" t="s">
        <v>250</v>
      </c>
      <c r="D21" s="191"/>
      <c r="E21" s="191"/>
      <c r="F21" s="191"/>
      <c r="G21" s="191"/>
      <c r="H21" s="15">
        <v>429.16</v>
      </c>
      <c r="K21" s="8"/>
      <c r="L21" s="15"/>
      <c r="M21" s="15"/>
    </row>
    <row r="22" spans="2:13" ht="15">
      <c r="B22" s="48"/>
      <c r="C22" s="233" t="s">
        <v>401</v>
      </c>
      <c r="D22" s="191"/>
      <c r="E22" s="191"/>
      <c r="F22" s="191"/>
      <c r="G22" s="191"/>
      <c r="H22" s="15">
        <v>3580</v>
      </c>
      <c r="K22" s="8"/>
      <c r="L22" s="15"/>
      <c r="M22" s="15"/>
    </row>
    <row r="23" spans="2:13" ht="15">
      <c r="B23" s="48"/>
      <c r="C23" s="233" t="s">
        <v>398</v>
      </c>
      <c r="D23" s="191"/>
      <c r="E23" s="191"/>
      <c r="F23" s="191"/>
      <c r="G23" s="191"/>
      <c r="H23" s="15">
        <v>3845</v>
      </c>
      <c r="K23" s="8"/>
      <c r="L23" s="15"/>
      <c r="M23" s="15"/>
    </row>
    <row r="24" spans="2:14" s="1" customFormat="1" ht="15">
      <c r="B24" s="8"/>
      <c r="C24" s="233" t="s">
        <v>109</v>
      </c>
      <c r="D24" s="8"/>
      <c r="E24" s="8"/>
      <c r="F24" s="8"/>
      <c r="G24" s="8"/>
      <c r="H24" s="15">
        <v>120</v>
      </c>
      <c r="I24" s="7"/>
      <c r="K24" s="8"/>
      <c r="L24" s="15"/>
      <c r="M24" s="15"/>
      <c r="N24" s="35"/>
    </row>
    <row r="25" spans="2:18" s="1" customFormat="1" ht="15">
      <c r="B25" s="48"/>
      <c r="C25" s="233" t="s">
        <v>245</v>
      </c>
      <c r="D25" s="8"/>
      <c r="E25" s="8"/>
      <c r="F25" s="8"/>
      <c r="G25" s="8"/>
      <c r="H25" s="15">
        <v>803</v>
      </c>
      <c r="I25" s="7"/>
      <c r="K25" s="8"/>
      <c r="L25" s="15"/>
      <c r="M25" s="15"/>
      <c r="N25" s="35"/>
      <c r="R25" s="1" t="s">
        <v>72</v>
      </c>
    </row>
    <row r="26" spans="2:14" s="1" customFormat="1" ht="15">
      <c r="B26" s="48" t="s">
        <v>341</v>
      </c>
      <c r="C26" s="233" t="s">
        <v>402</v>
      </c>
      <c r="D26" s="8"/>
      <c r="E26" s="8"/>
      <c r="F26" s="8"/>
      <c r="G26" s="8"/>
      <c r="H26" s="15">
        <v>200</v>
      </c>
      <c r="I26" s="7" t="s">
        <v>324</v>
      </c>
      <c r="J26" s="8" t="s">
        <v>342</v>
      </c>
      <c r="L26" s="15"/>
      <c r="M26" s="15"/>
      <c r="N26" s="35"/>
    </row>
    <row r="27" spans="2:13" ht="15">
      <c r="B27" s="48"/>
      <c r="C27" s="233" t="s">
        <v>329</v>
      </c>
      <c r="D27" s="191"/>
      <c r="E27" s="191"/>
      <c r="F27" s="191"/>
      <c r="G27" s="191"/>
      <c r="H27" s="15">
        <v>100</v>
      </c>
      <c r="K27" s="8"/>
      <c r="L27" s="15"/>
      <c r="M27" s="15"/>
    </row>
    <row r="28" spans="2:13" ht="15">
      <c r="B28" s="48"/>
      <c r="C28" s="233" t="s">
        <v>102</v>
      </c>
      <c r="D28" s="262"/>
      <c r="E28" s="262"/>
      <c r="F28" s="262"/>
      <c r="G28" s="262"/>
      <c r="H28" s="15">
        <v>0</v>
      </c>
      <c r="M28" s="15"/>
    </row>
    <row r="29" spans="2:13" ht="15">
      <c r="B29" s="48"/>
      <c r="C29" s="233" t="s">
        <v>112</v>
      </c>
      <c r="D29" s="191"/>
      <c r="E29" s="191"/>
      <c r="F29" s="191"/>
      <c r="G29" s="191"/>
      <c r="H29" s="15">
        <v>600</v>
      </c>
      <c r="K29" s="8"/>
      <c r="L29" s="15"/>
      <c r="M29" s="15"/>
    </row>
    <row r="30" spans="2:13" ht="15">
      <c r="B30" s="48"/>
      <c r="C30" s="233" t="s">
        <v>125</v>
      </c>
      <c r="D30" s="191"/>
      <c r="E30" s="191"/>
      <c r="F30" s="191"/>
      <c r="G30" s="191"/>
      <c r="H30" s="15">
        <v>0</v>
      </c>
      <c r="K30" s="8"/>
      <c r="L30" s="15"/>
      <c r="M30" s="15"/>
    </row>
    <row r="31" spans="2:13" ht="15">
      <c r="B31" s="48"/>
      <c r="C31" s="233" t="s">
        <v>77</v>
      </c>
      <c r="D31" s="191"/>
      <c r="E31" s="191"/>
      <c r="F31" s="191"/>
      <c r="G31" s="191"/>
      <c r="H31" s="15">
        <v>0</v>
      </c>
      <c r="K31" s="8"/>
      <c r="L31" s="15"/>
      <c r="M31" s="15"/>
    </row>
    <row r="32" spans="2:20" ht="15">
      <c r="B32" s="48"/>
      <c r="C32" s="233" t="s">
        <v>1</v>
      </c>
      <c r="D32" s="191"/>
      <c r="E32" s="191"/>
      <c r="F32" s="191"/>
      <c r="G32" s="191"/>
      <c r="H32" s="15">
        <v>0</v>
      </c>
      <c r="K32" s="8"/>
      <c r="L32" s="15"/>
      <c r="M32" s="15"/>
      <c r="T32" s="1" t="s">
        <v>124</v>
      </c>
    </row>
    <row r="33" spans="2:13" ht="15">
      <c r="B33" s="48"/>
      <c r="C33" s="233" t="s">
        <v>127</v>
      </c>
      <c r="D33" s="191"/>
      <c r="E33" s="191"/>
      <c r="F33" s="191"/>
      <c r="G33" s="191"/>
      <c r="H33" s="15">
        <v>50</v>
      </c>
      <c r="K33" s="8"/>
      <c r="L33" s="15"/>
      <c r="M33" s="15"/>
    </row>
    <row r="34" spans="2:13" ht="15">
      <c r="B34" s="48"/>
      <c r="C34" s="233" t="s">
        <v>110</v>
      </c>
      <c r="D34" s="191"/>
      <c r="E34" s="191"/>
      <c r="F34" s="191"/>
      <c r="G34" s="191"/>
      <c r="H34" s="15">
        <v>0</v>
      </c>
      <c r="K34" s="8"/>
      <c r="L34" s="15"/>
      <c r="M34" s="15"/>
    </row>
    <row r="35" spans="2:13" ht="15">
      <c r="B35" s="48"/>
      <c r="C35" s="233" t="s">
        <v>128</v>
      </c>
      <c r="D35" s="191"/>
      <c r="E35" s="191"/>
      <c r="F35" s="191"/>
      <c r="G35" s="191"/>
      <c r="H35" s="15">
        <v>0</v>
      </c>
      <c r="K35" s="8"/>
      <c r="L35" s="15"/>
      <c r="M35" s="15"/>
    </row>
    <row r="36" spans="2:13" ht="15">
      <c r="B36" s="48"/>
      <c r="C36" s="246" t="s">
        <v>113</v>
      </c>
      <c r="D36" s="191"/>
      <c r="E36" s="191"/>
      <c r="F36" s="191"/>
      <c r="G36" s="191"/>
      <c r="H36" s="15">
        <v>0</v>
      </c>
      <c r="K36" s="8"/>
      <c r="L36" s="15"/>
      <c r="M36" s="15"/>
    </row>
    <row r="37" spans="2:13" ht="15">
      <c r="B37" s="48"/>
      <c r="C37" s="233" t="s">
        <v>130</v>
      </c>
      <c r="D37" s="191"/>
      <c r="E37" s="191"/>
      <c r="F37" s="191"/>
      <c r="G37" s="191"/>
      <c r="H37" s="15">
        <v>37.5</v>
      </c>
      <c r="K37" s="8"/>
      <c r="L37" s="15"/>
      <c r="M37" s="15"/>
    </row>
    <row r="38" spans="2:13" ht="15">
      <c r="B38" s="48"/>
      <c r="C38" s="233" t="s">
        <v>251</v>
      </c>
      <c r="D38" s="190"/>
      <c r="E38" s="191"/>
      <c r="F38" s="191"/>
      <c r="G38" s="191"/>
      <c r="H38" s="15">
        <v>286.84</v>
      </c>
      <c r="K38" s="8"/>
      <c r="L38" s="15"/>
      <c r="M38" s="15"/>
    </row>
    <row r="39" spans="2:13" ht="15">
      <c r="B39" s="48"/>
      <c r="C39" s="233" t="s">
        <v>252</v>
      </c>
      <c r="D39" s="190"/>
      <c r="E39" s="191"/>
      <c r="F39" s="191"/>
      <c r="G39" s="191"/>
      <c r="H39" s="15">
        <v>0</v>
      </c>
      <c r="K39" s="8"/>
      <c r="L39" s="15"/>
      <c r="M39" s="15"/>
    </row>
    <row r="40" spans="2:13" ht="15">
      <c r="B40" s="48"/>
      <c r="C40" s="233" t="s">
        <v>73</v>
      </c>
      <c r="D40" s="190"/>
      <c r="E40" s="191"/>
      <c r="F40" s="191"/>
      <c r="G40" s="191"/>
      <c r="H40" s="15">
        <v>0</v>
      </c>
      <c r="K40" s="8"/>
      <c r="L40" s="15"/>
      <c r="M40" s="15"/>
    </row>
    <row r="41" spans="2:13" ht="15">
      <c r="B41" s="48"/>
      <c r="C41" s="233" t="s">
        <v>132</v>
      </c>
      <c r="D41" s="190"/>
      <c r="E41" s="191"/>
      <c r="F41" s="191"/>
      <c r="G41" s="191"/>
      <c r="H41" s="15">
        <v>951.12</v>
      </c>
      <c r="K41" s="8"/>
      <c r="L41" s="15"/>
      <c r="M41" s="15"/>
    </row>
    <row r="42" spans="2:13" ht="15">
      <c r="B42" s="48"/>
      <c r="C42" s="233" t="s">
        <v>134</v>
      </c>
      <c r="D42" s="190"/>
      <c r="E42" s="191"/>
      <c r="F42" s="191"/>
      <c r="G42" s="191"/>
      <c r="H42" s="15">
        <v>100.69</v>
      </c>
      <c r="K42" s="8"/>
      <c r="L42" s="15"/>
      <c r="M42" s="15"/>
    </row>
    <row r="43" spans="2:13" ht="15">
      <c r="B43" s="48"/>
      <c r="C43" s="233" t="s">
        <v>135</v>
      </c>
      <c r="D43" s="190"/>
      <c r="E43" s="191"/>
      <c r="F43" s="191"/>
      <c r="G43" s="191"/>
      <c r="H43" s="15">
        <v>0</v>
      </c>
      <c r="K43" s="8"/>
      <c r="L43" s="15"/>
      <c r="M43" s="15"/>
    </row>
    <row r="44" spans="2:13" ht="15">
      <c r="B44" s="48"/>
      <c r="C44" s="233" t="s">
        <v>136</v>
      </c>
      <c r="D44" s="190"/>
      <c r="E44" s="191"/>
      <c r="F44" s="191"/>
      <c r="G44" s="191"/>
      <c r="H44" s="15">
        <v>0</v>
      </c>
      <c r="K44" s="8"/>
      <c r="L44" s="15"/>
      <c r="M44" s="15"/>
    </row>
    <row r="45" spans="2:13" ht="15">
      <c r="B45" s="48"/>
      <c r="C45" s="233" t="s">
        <v>2</v>
      </c>
      <c r="D45" s="190" t="s">
        <v>124</v>
      </c>
      <c r="E45" s="191"/>
      <c r="F45" s="191"/>
      <c r="G45" s="191"/>
      <c r="H45" s="15">
        <v>2290</v>
      </c>
      <c r="I45" s="7" t="s">
        <v>355</v>
      </c>
      <c r="K45" s="8"/>
      <c r="L45" s="15"/>
      <c r="M45" s="15"/>
    </row>
    <row r="46" spans="2:14" s="118" customFormat="1" ht="15">
      <c r="B46" s="262"/>
      <c r="C46" s="247" t="s">
        <v>254</v>
      </c>
      <c r="D46" s="248"/>
      <c r="E46" s="262"/>
      <c r="F46" s="262"/>
      <c r="G46" s="262"/>
      <c r="H46" s="15">
        <v>1000</v>
      </c>
      <c r="I46" s="7"/>
      <c r="K46" s="8"/>
      <c r="L46" s="15"/>
      <c r="M46" s="15"/>
      <c r="N46" s="264"/>
    </row>
    <row r="47" spans="2:14" s="118" customFormat="1" ht="15">
      <c r="B47" s="262"/>
      <c r="C47" s="267" t="s">
        <v>287</v>
      </c>
      <c r="D47" s="262"/>
      <c r="E47" s="262"/>
      <c r="F47" s="262"/>
      <c r="G47" s="268"/>
      <c r="H47" s="269"/>
      <c r="I47" s="153" t="s">
        <v>336</v>
      </c>
      <c r="J47" s="248"/>
      <c r="L47" s="248"/>
      <c r="M47" s="269"/>
      <c r="N47" s="264"/>
    </row>
    <row r="48" spans="2:13" ht="15">
      <c r="B48" s="48"/>
      <c r="C48" s="251"/>
      <c r="D48" s="8"/>
      <c r="E48" s="8"/>
      <c r="F48" s="8"/>
      <c r="G48" s="232"/>
      <c r="H48" s="250"/>
      <c r="I48" s="15">
        <f>SUM(H18:H47)</f>
        <v>14528.310000000001</v>
      </c>
      <c r="J48" s="15"/>
      <c r="K48" s="8"/>
      <c r="M48" s="6"/>
    </row>
    <row r="49" spans="2:14" ht="15">
      <c r="B49" s="48"/>
      <c r="C49" s="8"/>
      <c r="D49" s="8"/>
      <c r="E49" s="8"/>
      <c r="F49" s="8"/>
      <c r="G49" s="8"/>
      <c r="H49" s="15" t="s">
        <v>72</v>
      </c>
      <c r="I49" s="15"/>
      <c r="J49" s="326">
        <v>11890</v>
      </c>
      <c r="K49" s="328" t="s">
        <v>410</v>
      </c>
      <c r="L49" s="326"/>
      <c r="M49" s="326"/>
      <c r="N49" s="326"/>
    </row>
    <row r="50" spans="2:14" s="241" customFormat="1" ht="17.25">
      <c r="B50" s="119" t="s">
        <v>326</v>
      </c>
      <c r="G50" s="242"/>
      <c r="H50" s="240">
        <f>M14-I48</f>
        <v>11890.719999999998</v>
      </c>
      <c r="I50" s="242"/>
      <c r="J50" s="326">
        <v>15500</v>
      </c>
      <c r="K50" s="328" t="s">
        <v>409</v>
      </c>
      <c r="L50" s="326"/>
      <c r="M50" s="326"/>
      <c r="N50" s="326"/>
    </row>
    <row r="51" spans="2:14" ht="17.25">
      <c r="B51" s="8"/>
      <c r="C51" s="8"/>
      <c r="D51" s="8"/>
      <c r="E51" s="8"/>
      <c r="F51" s="8"/>
      <c r="G51" s="15"/>
      <c r="H51" s="15"/>
      <c r="I51" s="15"/>
      <c r="J51" s="327">
        <f>SUM(J49:J50)</f>
        <v>27390</v>
      </c>
      <c r="K51" s="327"/>
      <c r="L51" s="327"/>
      <c r="M51" s="327"/>
      <c r="N51" s="327"/>
    </row>
    <row r="52" spans="2:14" ht="15">
      <c r="B52" s="48" t="s">
        <v>327</v>
      </c>
      <c r="C52" s="8"/>
      <c r="D52" s="8"/>
      <c r="E52" s="8"/>
      <c r="F52" s="8"/>
      <c r="G52" s="190"/>
      <c r="H52" s="15"/>
      <c r="I52" s="15"/>
      <c r="J52" s="326">
        <v>19755</v>
      </c>
      <c r="K52" s="328" t="s">
        <v>408</v>
      </c>
      <c r="L52" s="326"/>
      <c r="M52" s="326"/>
      <c r="N52" s="326"/>
    </row>
    <row r="53" spans="2:14" ht="15">
      <c r="B53" s="48"/>
      <c r="C53" s="8"/>
      <c r="D53" s="8"/>
      <c r="E53" s="8"/>
      <c r="F53" s="8"/>
      <c r="G53" s="15"/>
      <c r="H53" s="15"/>
      <c r="I53" s="15"/>
      <c r="J53" s="326">
        <f>J51-J52</f>
        <v>7635</v>
      </c>
      <c r="K53" s="328" t="s">
        <v>407</v>
      </c>
      <c r="L53" s="326"/>
      <c r="M53" s="326"/>
      <c r="N53" s="326"/>
    </row>
    <row r="54" spans="2:13" ht="15">
      <c r="B54" s="8"/>
      <c r="C54" s="8"/>
      <c r="D54" s="8"/>
      <c r="E54" s="8"/>
      <c r="F54" s="8" t="s">
        <v>5</v>
      </c>
      <c r="G54" s="15">
        <v>100</v>
      </c>
      <c r="H54" s="15"/>
      <c r="I54" s="15"/>
      <c r="J54" s="8"/>
      <c r="K54" s="8"/>
      <c r="L54" s="8"/>
      <c r="M54" s="14"/>
    </row>
    <row r="55" spans="2:13" ht="15">
      <c r="B55" s="8"/>
      <c r="C55" s="8"/>
      <c r="D55" s="8"/>
      <c r="E55" s="8"/>
      <c r="F55" s="8" t="s">
        <v>188</v>
      </c>
      <c r="G55" s="15">
        <f>49*60.75</f>
        <v>2976.75</v>
      </c>
      <c r="H55" s="15" t="s">
        <v>286</v>
      </c>
      <c r="I55" s="15"/>
      <c r="J55" s="8"/>
      <c r="K55" s="8"/>
      <c r="L55" s="15"/>
      <c r="M55" s="14"/>
    </row>
    <row r="56" spans="2:13" ht="15">
      <c r="B56" s="8"/>
      <c r="C56" s="8"/>
      <c r="D56" s="8"/>
      <c r="E56" s="8"/>
      <c r="F56" s="1" t="s">
        <v>332</v>
      </c>
      <c r="G56" s="6">
        <v>0</v>
      </c>
      <c r="H56" s="153" t="s">
        <v>336</v>
      </c>
      <c r="J56" s="8"/>
      <c r="K56" s="8" t="s">
        <v>282</v>
      </c>
      <c r="L56" s="49">
        <f>SUM(G54:G57)</f>
        <v>3076.75</v>
      </c>
      <c r="M56" s="14"/>
    </row>
    <row r="57" spans="2:13" ht="15">
      <c r="B57" s="8"/>
      <c r="C57" s="8"/>
      <c r="D57" s="8"/>
      <c r="E57" s="8"/>
      <c r="F57" s="49"/>
      <c r="G57" s="15"/>
      <c r="H57" s="15"/>
      <c r="I57" s="15"/>
      <c r="J57" s="15"/>
      <c r="K57" s="15"/>
      <c r="L57" s="15"/>
      <c r="M57" s="49">
        <f>M14+L56</f>
        <v>29495.78</v>
      </c>
    </row>
    <row r="58" spans="2:13" ht="15">
      <c r="B58" s="8"/>
      <c r="C58" s="8"/>
      <c r="D58" s="8"/>
      <c r="E58" s="8"/>
      <c r="F58" s="8"/>
      <c r="G58" s="15"/>
      <c r="H58" s="15"/>
      <c r="J58" s="15"/>
      <c r="K58" s="15"/>
      <c r="L58" s="15"/>
      <c r="M58" s="10"/>
    </row>
    <row r="59" spans="2:13" ht="15">
      <c r="B59" s="48" t="s">
        <v>328</v>
      </c>
      <c r="C59" s="8"/>
      <c r="D59" s="8"/>
      <c r="E59" s="8"/>
      <c r="F59" s="8"/>
      <c r="G59" s="15"/>
      <c r="H59" s="15"/>
      <c r="I59" s="15"/>
      <c r="J59" s="15"/>
      <c r="K59" s="15"/>
      <c r="L59" s="15"/>
      <c r="M59" s="10"/>
    </row>
    <row r="60" spans="2:13" ht="15">
      <c r="B60" s="8"/>
      <c r="C60" s="8"/>
      <c r="D60" s="8"/>
      <c r="E60" s="8"/>
      <c r="F60" s="8"/>
      <c r="G60" s="15"/>
      <c r="H60" s="15"/>
      <c r="I60" s="15"/>
      <c r="J60" s="15"/>
      <c r="K60" s="15"/>
      <c r="L60" s="15"/>
      <c r="M60" s="10"/>
    </row>
    <row r="61" spans="2:13" ht="15">
      <c r="B61" s="8"/>
      <c r="C61" s="8"/>
      <c r="D61" s="8"/>
      <c r="E61" s="8"/>
      <c r="F61" s="8" t="s">
        <v>333</v>
      </c>
      <c r="G61" s="15"/>
      <c r="H61" s="15">
        <v>19755</v>
      </c>
      <c r="I61" s="49" t="s">
        <v>403</v>
      </c>
      <c r="J61" s="15"/>
      <c r="K61" s="234"/>
      <c r="L61" s="15"/>
      <c r="M61" s="10"/>
    </row>
    <row r="62" spans="2:17" ht="15">
      <c r="B62" s="8"/>
      <c r="C62" s="8"/>
      <c r="D62" s="8"/>
      <c r="E62" s="8"/>
      <c r="F62" s="8"/>
      <c r="G62" s="15"/>
      <c r="H62" s="15"/>
      <c r="J62" s="15"/>
      <c r="K62" s="15" t="s">
        <v>283</v>
      </c>
      <c r="L62" s="49">
        <f>SUM(H60:H61)</f>
        <v>19755</v>
      </c>
      <c r="M62" s="14"/>
      <c r="Q62" s="6"/>
    </row>
    <row r="63" spans="2:13" ht="15">
      <c r="B63" s="8"/>
      <c r="C63" s="8"/>
      <c r="D63" s="8"/>
      <c r="E63" s="8"/>
      <c r="F63" s="8"/>
      <c r="G63" s="15"/>
      <c r="H63" s="15"/>
      <c r="I63" s="15"/>
      <c r="J63" s="15"/>
      <c r="K63" s="15"/>
      <c r="L63" s="15"/>
      <c r="M63" s="14"/>
    </row>
    <row r="64" spans="7:14" ht="15">
      <c r="G64" s="15"/>
      <c r="H64" s="15"/>
      <c r="I64" s="15"/>
      <c r="J64" s="8"/>
      <c r="L64" s="49"/>
      <c r="M64" s="49">
        <f>M8+L14-I48+L56-L62</f>
        <v>-4787.5300000000025</v>
      </c>
      <c r="N64" s="35"/>
    </row>
    <row r="65" spans="2:13" ht="15">
      <c r="B65" s="8"/>
      <c r="C65" s="8"/>
      <c r="D65" s="8"/>
      <c r="E65" s="8"/>
      <c r="F65" s="8"/>
      <c r="G65" s="15"/>
      <c r="H65" s="15"/>
      <c r="I65" s="15"/>
      <c r="J65" s="15"/>
      <c r="K65" s="15"/>
      <c r="L65" s="15"/>
      <c r="M65" s="10"/>
    </row>
    <row r="66" spans="2:14" s="228" customFormat="1" ht="22.5">
      <c r="B66" s="235" t="s">
        <v>278</v>
      </c>
      <c r="C66" s="235"/>
      <c r="D66" s="235"/>
      <c r="E66" s="235"/>
      <c r="F66" s="235"/>
      <c r="G66" s="229"/>
      <c r="H66" s="230" t="s">
        <v>279</v>
      </c>
      <c r="I66" s="236">
        <v>15500</v>
      </c>
      <c r="J66" s="237"/>
      <c r="K66" s="83"/>
      <c r="L66" s="226"/>
      <c r="M66" s="110"/>
      <c r="N66" s="227"/>
    </row>
    <row r="67" spans="2:13" ht="15">
      <c r="B67" s="48"/>
      <c r="C67" s="48"/>
      <c r="D67" s="48"/>
      <c r="E67" s="48"/>
      <c r="F67" s="48"/>
      <c r="G67" s="49"/>
      <c r="H67" s="49"/>
      <c r="I67" s="49"/>
      <c r="J67" s="49"/>
      <c r="K67" s="137"/>
      <c r="L67" s="137"/>
      <c r="M67" s="15"/>
    </row>
    <row r="68" spans="2:14" s="119" customFormat="1" ht="17.25">
      <c r="B68" s="119" t="s">
        <v>356</v>
      </c>
      <c r="G68" s="240"/>
      <c r="H68" s="240"/>
      <c r="I68" s="240"/>
      <c r="J68" s="240"/>
      <c r="M68" s="240">
        <f>M64+I66</f>
        <v>10712.469999999998</v>
      </c>
      <c r="N68" s="244"/>
    </row>
    <row r="69" spans="2:13" ht="15">
      <c r="B69" s="8"/>
      <c r="C69" s="8"/>
      <c r="D69" s="8"/>
      <c r="E69" s="8"/>
      <c r="F69" s="49"/>
      <c r="G69" s="15"/>
      <c r="H69" s="15"/>
      <c r="I69" s="15"/>
      <c r="J69" s="8"/>
      <c r="K69" s="234"/>
      <c r="L69" s="49"/>
      <c r="M69" s="15"/>
    </row>
    <row r="70" spans="2:13" ht="15">
      <c r="B70" s="8"/>
      <c r="C70" s="8"/>
      <c r="D70" s="8"/>
      <c r="E70" s="8"/>
      <c r="F70" s="8"/>
      <c r="G70" s="15"/>
      <c r="H70" s="15"/>
      <c r="I70" s="15"/>
      <c r="J70" s="15"/>
      <c r="K70" s="15"/>
      <c r="L70" s="49"/>
      <c r="M70" s="15"/>
    </row>
    <row r="71" spans="2:13" ht="15">
      <c r="B71" s="8"/>
      <c r="C71" s="8"/>
      <c r="D71" s="8"/>
      <c r="E71" s="8"/>
      <c r="F71" s="8"/>
      <c r="G71" s="15"/>
      <c r="H71" s="15"/>
      <c r="I71" s="15"/>
      <c r="J71" s="8"/>
      <c r="K71" s="8"/>
      <c r="L71" s="238"/>
      <c r="M71" s="238"/>
    </row>
    <row r="72" spans="2:13" ht="15">
      <c r="B72" s="48" t="s">
        <v>375</v>
      </c>
      <c r="C72" s="48"/>
      <c r="D72" s="48"/>
      <c r="E72" s="48"/>
      <c r="F72" s="8"/>
      <c r="G72" s="15"/>
      <c r="H72" s="15"/>
      <c r="I72" s="225" t="s">
        <v>273</v>
      </c>
      <c r="J72" s="215"/>
      <c r="K72" s="225" t="s">
        <v>322</v>
      </c>
      <c r="L72" s="222"/>
      <c r="M72" s="238"/>
    </row>
    <row r="73" spans="2:13" ht="15">
      <c r="B73" s="8"/>
      <c r="C73" s="8"/>
      <c r="D73" s="8"/>
      <c r="E73" s="8"/>
      <c r="F73" s="8"/>
      <c r="G73" s="15"/>
      <c r="H73" s="15"/>
      <c r="I73" s="138"/>
      <c r="J73" s="215"/>
      <c r="K73" s="138"/>
      <c r="L73" s="15"/>
      <c r="M73" s="15"/>
    </row>
    <row r="74" spans="2:13" ht="15">
      <c r="B74" s="8" t="s">
        <v>13</v>
      </c>
      <c r="C74" s="8"/>
      <c r="D74" s="8"/>
      <c r="E74" s="8"/>
      <c r="F74" s="8"/>
      <c r="G74" s="15"/>
      <c r="H74" s="15"/>
      <c r="I74" s="15">
        <f>I75*2</f>
        <v>137.71657041314973</v>
      </c>
      <c r="J74" s="8"/>
      <c r="K74" s="15">
        <f>K75*2</f>
        <v>135.13513513513513</v>
      </c>
      <c r="L74" s="15"/>
      <c r="M74" s="15"/>
    </row>
    <row r="75" spans="2:13" ht="15">
      <c r="B75" s="8" t="s">
        <v>14</v>
      </c>
      <c r="C75" s="8"/>
      <c r="D75" s="8"/>
      <c r="E75" s="8"/>
      <c r="F75" s="8"/>
      <c r="G75" s="15"/>
      <c r="H75" s="15"/>
      <c r="I75" s="15">
        <f>I66/225.1</f>
        <v>68.85828520657486</v>
      </c>
      <c r="J75" s="8"/>
      <c r="K75" s="15">
        <f>I66/229.4</f>
        <v>67.56756756756756</v>
      </c>
      <c r="L75" s="15"/>
      <c r="M75" s="15"/>
    </row>
    <row r="76" spans="2:13" ht="15">
      <c r="B76" s="8" t="s">
        <v>15</v>
      </c>
      <c r="C76" s="8"/>
      <c r="D76" s="8"/>
      <c r="E76" s="8"/>
      <c r="F76" s="8"/>
      <c r="G76" s="15"/>
      <c r="H76" s="15"/>
      <c r="I76" s="15">
        <f>I75/3*2</f>
        <v>45.90552347104991</v>
      </c>
      <c r="J76" s="8"/>
      <c r="K76" s="15">
        <f>K75/3*2</f>
        <v>45.04504504504504</v>
      </c>
      <c r="L76" s="8" t="s">
        <v>124</v>
      </c>
      <c r="M76" s="15"/>
    </row>
    <row r="77" spans="2:14" ht="15">
      <c r="B77" s="8"/>
      <c r="C77" s="8"/>
      <c r="D77" s="8"/>
      <c r="E77" s="8"/>
      <c r="F77" s="15"/>
      <c r="G77" s="15"/>
      <c r="H77" s="15"/>
      <c r="I77" s="15"/>
      <c r="J77" s="8"/>
      <c r="K77" s="8"/>
      <c r="L77" s="8"/>
      <c r="M77" s="8"/>
      <c r="N77" s="52"/>
    </row>
    <row r="78" spans="2:13" ht="15">
      <c r="B78" s="8"/>
      <c r="C78" s="8"/>
      <c r="D78" s="8"/>
      <c r="E78" s="8"/>
      <c r="F78" s="8"/>
      <c r="G78" s="15"/>
      <c r="H78" s="15"/>
      <c r="I78" s="15"/>
      <c r="J78" s="8"/>
      <c r="K78" s="8"/>
      <c r="L78" s="8"/>
      <c r="M78" s="10"/>
    </row>
    <row r="79" spans="2:13" ht="15">
      <c r="B79" s="8"/>
      <c r="C79" s="8"/>
      <c r="D79" s="10"/>
      <c r="E79" s="10"/>
      <c r="F79" s="10"/>
      <c r="G79" s="14"/>
      <c r="H79" s="14"/>
      <c r="I79" s="15"/>
      <c r="J79" s="8"/>
      <c r="K79" s="8"/>
      <c r="L79" s="10"/>
      <c r="M79" s="10"/>
    </row>
    <row r="80" spans="2:13" ht="15">
      <c r="B80" s="10"/>
      <c r="C80" s="48"/>
      <c r="D80" s="10"/>
      <c r="E80" s="10"/>
      <c r="F80" s="10"/>
      <c r="G80" s="14"/>
      <c r="H80" s="14"/>
      <c r="I80" s="15"/>
      <c r="J80" s="8"/>
      <c r="K80" s="8"/>
      <c r="L80" s="10"/>
      <c r="M80" s="10"/>
    </row>
    <row r="81" spans="2:20" s="22" customFormat="1" ht="15">
      <c r="B81" s="10"/>
      <c r="C81" s="48"/>
      <c r="D81" s="10"/>
      <c r="E81" s="10"/>
      <c r="F81" s="10"/>
      <c r="G81" s="14"/>
      <c r="H81" s="14"/>
      <c r="I81" s="15"/>
      <c r="J81" s="8"/>
      <c r="K81" s="8"/>
      <c r="L81" s="10"/>
      <c r="M81" s="10"/>
      <c r="O81"/>
      <c r="P81"/>
      <c r="Q81"/>
      <c r="R81"/>
      <c r="S81"/>
      <c r="T81"/>
    </row>
    <row r="82" spans="2:20" s="22" customFormat="1" ht="15">
      <c r="B82" s="10"/>
      <c r="C82" s="48"/>
      <c r="D82" s="10"/>
      <c r="E82" s="10"/>
      <c r="F82" s="10"/>
      <c r="G82" s="14"/>
      <c r="H82" s="14"/>
      <c r="I82" s="15"/>
      <c r="J82" s="8"/>
      <c r="K82" s="8"/>
      <c r="L82" s="10"/>
      <c r="M82" s="10"/>
      <c r="O82"/>
      <c r="P82"/>
      <c r="Q82"/>
      <c r="R82"/>
      <c r="S82"/>
      <c r="T82"/>
    </row>
    <row r="83" spans="2:20" s="22" customFormat="1" ht="15">
      <c r="B83" s="10"/>
      <c r="C83" s="8"/>
      <c r="D83" s="10"/>
      <c r="E83" s="10"/>
      <c r="F83" s="10"/>
      <c r="G83" s="14"/>
      <c r="H83" s="14"/>
      <c r="I83" s="15"/>
      <c r="J83" s="8"/>
      <c r="K83" s="8"/>
      <c r="L83" s="10"/>
      <c r="M83" s="10"/>
      <c r="O83"/>
      <c r="P83"/>
      <c r="Q83"/>
      <c r="R83"/>
      <c r="S83"/>
      <c r="T83"/>
    </row>
    <row r="84" spans="2:20" s="22" customFormat="1" ht="15">
      <c r="B84" s="10"/>
      <c r="C84" s="8"/>
      <c r="D84" s="10"/>
      <c r="E84" s="10"/>
      <c r="F84" s="10"/>
      <c r="G84" s="14"/>
      <c r="H84" s="14"/>
      <c r="I84" s="15"/>
      <c r="J84" s="8"/>
      <c r="K84" s="8"/>
      <c r="L84" s="10"/>
      <c r="M84" s="10"/>
      <c r="O84"/>
      <c r="P84"/>
      <c r="Q84"/>
      <c r="R84"/>
      <c r="S84"/>
      <c r="T84"/>
    </row>
    <row r="85" spans="2:20" s="22" customFormat="1" ht="15">
      <c r="B85" s="8"/>
      <c r="C85" s="8"/>
      <c r="D85" s="8"/>
      <c r="E85" s="8"/>
      <c r="F85" s="8"/>
      <c r="G85" s="15"/>
      <c r="H85" s="15"/>
      <c r="I85" s="15"/>
      <c r="J85" s="8"/>
      <c r="K85" s="8"/>
      <c r="L85" s="8"/>
      <c r="M85" s="8"/>
      <c r="O85"/>
      <c r="P85"/>
      <c r="Q85"/>
      <c r="R85"/>
      <c r="S85"/>
      <c r="T85"/>
    </row>
    <row r="86" spans="2:20" s="22" customFormat="1" ht="15">
      <c r="B86" s="8"/>
      <c r="C86" s="8"/>
      <c r="D86" s="8"/>
      <c r="E86" s="8"/>
      <c r="F86" s="8"/>
      <c r="G86" s="15"/>
      <c r="H86" s="15"/>
      <c r="I86" s="15"/>
      <c r="J86" s="8"/>
      <c r="K86" s="8"/>
      <c r="L86" s="8"/>
      <c r="M86" s="8"/>
      <c r="O86"/>
      <c r="P86"/>
      <c r="Q86"/>
      <c r="R86"/>
      <c r="S86"/>
      <c r="T86"/>
    </row>
    <row r="87" spans="2:20" s="22" customFormat="1" ht="15">
      <c r="B87" s="8"/>
      <c r="C87" s="8"/>
      <c r="D87" s="8"/>
      <c r="E87" s="8"/>
      <c r="F87" s="8"/>
      <c r="G87" s="15"/>
      <c r="H87" s="15"/>
      <c r="I87" s="15"/>
      <c r="J87" s="8"/>
      <c r="K87" s="8"/>
      <c r="L87" s="8"/>
      <c r="M87" s="8"/>
      <c r="O87"/>
      <c r="P87"/>
      <c r="Q87"/>
      <c r="R87"/>
      <c r="S87"/>
      <c r="T87"/>
    </row>
    <row r="88" spans="2:20" s="22" customFormat="1" ht="15">
      <c r="B88" s="8"/>
      <c r="C88" s="8"/>
      <c r="D88" s="8"/>
      <c r="E88" s="8"/>
      <c r="F88" s="8"/>
      <c r="G88" s="15"/>
      <c r="H88" s="15"/>
      <c r="I88" s="15"/>
      <c r="J88" s="8"/>
      <c r="K88" s="8"/>
      <c r="L88" s="8"/>
      <c r="M88" s="8"/>
      <c r="O88"/>
      <c r="P88"/>
      <c r="Q88"/>
      <c r="R88"/>
      <c r="S88"/>
      <c r="T88"/>
    </row>
    <row r="89" spans="2:20" s="22" customFormat="1" ht="15">
      <c r="B89" s="8"/>
      <c r="C89" s="8"/>
      <c r="D89" s="8"/>
      <c r="E89" s="8"/>
      <c r="F89" s="8"/>
      <c r="G89" s="15"/>
      <c r="H89" s="15"/>
      <c r="I89" s="15"/>
      <c r="J89" s="8"/>
      <c r="K89" s="8"/>
      <c r="L89" s="8"/>
      <c r="M89" s="8"/>
      <c r="O89"/>
      <c r="P89"/>
      <c r="Q89"/>
      <c r="R89"/>
      <c r="S89"/>
      <c r="T89"/>
    </row>
    <row r="90" spans="2:20" s="22" customFormat="1" ht="12.75">
      <c r="B90" s="1"/>
      <c r="C90" s="1"/>
      <c r="D90" s="1"/>
      <c r="E90" s="1"/>
      <c r="F90" s="1"/>
      <c r="G90" s="7"/>
      <c r="H90" s="7"/>
      <c r="I90" s="7"/>
      <c r="J90" s="1"/>
      <c r="K90" s="1"/>
      <c r="L90" s="1"/>
      <c r="M90" s="1"/>
      <c r="O90"/>
      <c r="P90"/>
      <c r="Q90"/>
      <c r="R90"/>
      <c r="S90"/>
      <c r="T90"/>
    </row>
    <row r="91" spans="2:20" s="22" customFormat="1" ht="12.75">
      <c r="B91" s="1"/>
      <c r="C91" s="1"/>
      <c r="D91" s="1"/>
      <c r="E91" s="1"/>
      <c r="F91" s="1"/>
      <c r="G91" s="7"/>
      <c r="H91" s="7"/>
      <c r="I91" s="7"/>
      <c r="J91" s="1"/>
      <c r="K91" s="1"/>
      <c r="L91" s="1"/>
      <c r="M91" s="1"/>
      <c r="O91"/>
      <c r="P91"/>
      <c r="Q91"/>
      <c r="R91"/>
      <c r="S91"/>
      <c r="T91"/>
    </row>
  </sheetData>
  <sheetProtection/>
  <printOptions/>
  <pageMargins left="0.2362204724409449" right="0.2362204724409449" top="0" bottom="0.7480314960629921" header="0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T89"/>
  <sheetViews>
    <sheetView zoomScale="75" zoomScaleNormal="75" zoomScalePageLayoutView="0" workbookViewId="0" topLeftCell="A9">
      <selection activeCell="H43" sqref="H18:H43"/>
    </sheetView>
  </sheetViews>
  <sheetFormatPr defaultColWidth="9.140625" defaultRowHeight="12.75"/>
  <cols>
    <col min="1" max="1" width="1.8515625" style="0" customWidth="1"/>
    <col min="2" max="2" width="4.28125" style="0" customWidth="1"/>
    <col min="3" max="3" width="11.8515625" style="0" customWidth="1"/>
    <col min="4" max="4" width="9.140625" style="0" customWidth="1"/>
    <col min="5" max="5" width="8.57421875" style="0" customWidth="1"/>
    <col min="6" max="6" width="16.140625" style="0" customWidth="1"/>
    <col min="7" max="7" width="9.421875" style="6" customWidth="1"/>
    <col min="8" max="8" width="14.00390625" style="6" customWidth="1"/>
    <col min="9" max="9" width="15.7109375" style="7" customWidth="1"/>
    <col min="10" max="10" width="10.140625" style="1" customWidth="1"/>
    <col min="11" max="11" width="9.57421875" style="1" customWidth="1"/>
    <col min="12" max="12" width="10.00390625" style="0" customWidth="1"/>
    <col min="13" max="13" width="14.8515625" style="0" customWidth="1"/>
    <col min="14" max="14" width="12.8515625" style="22" customWidth="1"/>
  </cols>
  <sheetData>
    <row r="1" spans="2:17" ht="22.5">
      <c r="B1" s="239" t="s">
        <v>16</v>
      </c>
      <c r="C1" s="1"/>
      <c r="D1" s="1"/>
      <c r="E1" s="1"/>
      <c r="F1" s="1"/>
      <c r="G1" s="7"/>
      <c r="H1" s="7"/>
      <c r="L1" s="1"/>
      <c r="M1" s="1"/>
      <c r="Q1" s="1" t="s">
        <v>124</v>
      </c>
    </row>
    <row r="2" spans="2:13" ht="12.75">
      <c r="B2" s="1"/>
      <c r="C2" s="1"/>
      <c r="D2" s="1"/>
      <c r="E2" s="1"/>
      <c r="F2" s="1"/>
      <c r="G2" s="7"/>
      <c r="H2" s="7"/>
      <c r="L2" s="1"/>
      <c r="M2" s="1"/>
    </row>
    <row r="3" spans="2:13" ht="21">
      <c r="B3" s="231" t="s">
        <v>317</v>
      </c>
      <c r="C3" s="8"/>
      <c r="D3" s="8"/>
      <c r="E3" s="8"/>
      <c r="F3" s="8"/>
      <c r="G3" s="15"/>
      <c r="H3" s="15"/>
      <c r="I3" s="15"/>
      <c r="J3" s="8"/>
      <c r="K3" s="8"/>
      <c r="L3" s="8"/>
      <c r="M3" s="8"/>
    </row>
    <row r="4" spans="2:13" ht="15">
      <c r="B4" s="8"/>
      <c r="C4" s="8"/>
      <c r="D4" s="8"/>
      <c r="E4" s="8"/>
      <c r="F4" s="8"/>
      <c r="G4" s="15"/>
      <c r="H4" s="15"/>
      <c r="I4" s="15"/>
      <c r="J4" s="8"/>
      <c r="K4" s="8"/>
      <c r="L4" s="107"/>
      <c r="M4" s="10"/>
    </row>
    <row r="5" spans="2:14" ht="15">
      <c r="B5" s="48" t="s">
        <v>373</v>
      </c>
      <c r="C5" s="8"/>
      <c r="D5" s="8"/>
      <c r="E5" s="8"/>
      <c r="F5" s="8"/>
      <c r="G5" s="15"/>
      <c r="H5" s="15"/>
      <c r="I5" s="15"/>
      <c r="J5" s="15"/>
      <c r="K5" s="107"/>
      <c r="L5" s="8"/>
      <c r="M5" s="49" t="s">
        <v>284</v>
      </c>
      <c r="N5" s="224"/>
    </row>
    <row r="6" spans="2:13" ht="15">
      <c r="B6" s="8" t="s">
        <v>84</v>
      </c>
      <c r="C6" s="8"/>
      <c r="D6" s="8"/>
      <c r="E6" s="8"/>
      <c r="F6" s="8"/>
      <c r="G6" s="15"/>
      <c r="H6" s="15"/>
      <c r="I6" s="15">
        <v>19099.98</v>
      </c>
      <c r="J6" s="15"/>
      <c r="K6" s="15"/>
      <c r="L6" s="15"/>
      <c r="M6" s="10"/>
    </row>
    <row r="7" spans="2:13" ht="15">
      <c r="B7" s="8" t="s">
        <v>85</v>
      </c>
      <c r="C7" s="8"/>
      <c r="D7" s="8"/>
      <c r="E7" s="8"/>
      <c r="F7" s="8"/>
      <c r="G7" s="15"/>
      <c r="H7" s="15"/>
      <c r="I7" s="319">
        <v>5088.3</v>
      </c>
      <c r="J7" s="15"/>
      <c r="K7" s="15"/>
      <c r="L7" s="15"/>
      <c r="M7" s="10"/>
    </row>
    <row r="8" spans="2:13" ht="15">
      <c r="B8" s="8"/>
      <c r="C8" s="8"/>
      <c r="D8" s="8"/>
      <c r="E8" s="8"/>
      <c r="F8" s="8"/>
      <c r="G8" s="15"/>
      <c r="H8" s="15"/>
      <c r="I8" s="15"/>
      <c r="J8" s="8"/>
      <c r="K8" s="8"/>
      <c r="L8" s="8"/>
      <c r="M8" s="49">
        <f>I6+I7</f>
        <v>24188.28</v>
      </c>
    </row>
    <row r="9" spans="2:13" ht="15">
      <c r="B9" s="8"/>
      <c r="C9" s="8"/>
      <c r="D9" s="8"/>
      <c r="E9" s="8"/>
      <c r="F9" s="8"/>
      <c r="G9" s="15"/>
      <c r="H9" s="15"/>
      <c r="I9" s="15"/>
      <c r="J9" s="15"/>
      <c r="K9" s="8"/>
      <c r="L9" s="15"/>
      <c r="M9" s="15"/>
    </row>
    <row r="10" spans="2:13" ht="15">
      <c r="B10" s="48" t="s">
        <v>318</v>
      </c>
      <c r="C10" s="8"/>
      <c r="D10" s="8"/>
      <c r="E10" s="8"/>
      <c r="F10" s="8"/>
      <c r="G10" s="15"/>
      <c r="H10" s="15"/>
      <c r="I10" s="15"/>
      <c r="J10" s="8"/>
      <c r="K10" s="8"/>
      <c r="L10" s="15"/>
      <c r="M10" s="8"/>
    </row>
    <row r="11" spans="2:13" ht="15">
      <c r="B11" s="8"/>
      <c r="C11" s="8"/>
      <c r="D11" s="8"/>
      <c r="E11" s="8"/>
      <c r="F11" s="191"/>
      <c r="G11" s="190"/>
      <c r="H11" s="190"/>
      <c r="I11" s="190"/>
      <c r="J11" s="15"/>
      <c r="K11" s="8"/>
      <c r="L11" s="15"/>
      <c r="M11" s="15"/>
    </row>
    <row r="12" spans="2:13" ht="15">
      <c r="B12" s="8"/>
      <c r="C12" s="8"/>
      <c r="D12" s="8"/>
      <c r="E12" s="8"/>
      <c r="F12" s="8" t="s">
        <v>5</v>
      </c>
      <c r="G12" s="15">
        <v>600</v>
      </c>
      <c r="H12" s="190"/>
      <c r="I12" s="190"/>
      <c r="J12" s="15"/>
      <c r="K12" s="8"/>
      <c r="L12" s="15"/>
      <c r="M12" s="15"/>
    </row>
    <row r="13" spans="2:13" ht="15">
      <c r="B13" s="8"/>
      <c r="C13" s="8"/>
      <c r="D13" s="8"/>
      <c r="E13" s="215" t="s">
        <v>319</v>
      </c>
      <c r="F13" s="8" t="s">
        <v>188</v>
      </c>
      <c r="G13" s="15">
        <v>300</v>
      </c>
      <c r="H13" s="15"/>
      <c r="I13" s="15"/>
      <c r="J13" s="232"/>
      <c r="K13" s="215" t="s">
        <v>282</v>
      </c>
      <c r="L13" s="49"/>
      <c r="M13" s="8"/>
    </row>
    <row r="14" spans="2:13" ht="15">
      <c r="B14" s="8"/>
      <c r="C14" s="8"/>
      <c r="F14" s="8" t="s">
        <v>321</v>
      </c>
      <c r="H14" s="153" t="s">
        <v>336</v>
      </c>
      <c r="I14" s="232"/>
      <c r="J14" s="232"/>
      <c r="K14" s="8"/>
      <c r="L14" s="232">
        <f>SUM(G12:G15)</f>
        <v>900</v>
      </c>
      <c r="M14" s="142">
        <f>M8+L14</f>
        <v>25088.28</v>
      </c>
    </row>
    <row r="15" spans="2:13" ht="15">
      <c r="B15" s="8"/>
      <c r="C15" s="8"/>
      <c r="D15" s="8"/>
      <c r="E15" s="8"/>
      <c r="F15" s="8"/>
      <c r="G15" s="15"/>
      <c r="H15" s="15"/>
      <c r="I15" s="15"/>
      <c r="J15" s="15"/>
      <c r="K15" s="8"/>
      <c r="L15" s="15"/>
      <c r="M15" s="15"/>
    </row>
    <row r="16" spans="2:13" ht="15">
      <c r="B16" s="48" t="s">
        <v>374</v>
      </c>
      <c r="C16" s="8"/>
      <c r="D16" s="8"/>
      <c r="E16" s="8"/>
      <c r="F16" s="8"/>
      <c r="G16" s="15"/>
      <c r="H16" s="15"/>
      <c r="I16" s="49"/>
      <c r="J16" s="232"/>
      <c r="K16" s="8"/>
      <c r="L16" s="15"/>
      <c r="M16" s="15"/>
    </row>
    <row r="17" spans="2:13" ht="15">
      <c r="B17" s="48"/>
      <c r="C17" s="8"/>
      <c r="D17" s="8"/>
      <c r="E17" s="8"/>
      <c r="F17" s="8"/>
      <c r="G17" s="15"/>
      <c r="H17" s="15"/>
      <c r="I17" s="49"/>
      <c r="J17" s="232"/>
      <c r="K17" s="8"/>
      <c r="L17" s="15"/>
      <c r="M17" s="15"/>
    </row>
    <row r="18" spans="2:13" ht="15">
      <c r="B18" s="48"/>
      <c r="C18" s="233" t="s">
        <v>187</v>
      </c>
      <c r="D18" s="191"/>
      <c r="E18" s="191"/>
      <c r="F18" s="191"/>
      <c r="G18" s="191"/>
      <c r="H18" s="15">
        <v>100</v>
      </c>
      <c r="K18" s="8"/>
      <c r="L18" s="15"/>
      <c r="M18" s="15"/>
    </row>
    <row r="19" spans="2:14" s="1" customFormat="1" ht="15">
      <c r="B19" s="48"/>
      <c r="C19" s="233" t="s">
        <v>274</v>
      </c>
      <c r="D19" s="8"/>
      <c r="E19" s="8"/>
      <c r="F19" s="8"/>
      <c r="G19" s="8"/>
      <c r="H19" s="15">
        <v>0</v>
      </c>
      <c r="I19" s="7"/>
      <c r="K19" s="8"/>
      <c r="L19" s="15"/>
      <c r="M19" s="15"/>
      <c r="N19" s="35"/>
    </row>
    <row r="20" spans="2:13" ht="15">
      <c r="B20" s="48"/>
      <c r="C20" s="233" t="s">
        <v>121</v>
      </c>
      <c r="D20" s="191"/>
      <c r="E20" s="191"/>
      <c r="F20" s="191"/>
      <c r="G20" s="191"/>
      <c r="H20" s="15">
        <v>0</v>
      </c>
      <c r="K20" s="8"/>
      <c r="L20" s="15"/>
      <c r="M20" s="15"/>
    </row>
    <row r="21" spans="2:13" ht="15">
      <c r="B21" s="48"/>
      <c r="C21" s="233" t="s">
        <v>250</v>
      </c>
      <c r="D21" s="191"/>
      <c r="E21" s="191"/>
      <c r="F21" s="191"/>
      <c r="G21" s="191"/>
      <c r="H21" s="15">
        <v>643.74</v>
      </c>
      <c r="K21" s="8"/>
      <c r="L21" s="15"/>
      <c r="M21" s="15"/>
    </row>
    <row r="22" spans="2:14" s="1" customFormat="1" ht="15">
      <c r="B22" s="8"/>
      <c r="C22" s="233" t="s">
        <v>109</v>
      </c>
      <c r="D22" s="8"/>
      <c r="E22" s="8"/>
      <c r="F22" s="8"/>
      <c r="G22" s="8"/>
      <c r="H22" s="15"/>
      <c r="I22" s="7"/>
      <c r="K22" s="8"/>
      <c r="L22" s="15"/>
      <c r="M22" s="15"/>
      <c r="N22" s="35"/>
    </row>
    <row r="23" spans="2:18" s="1" customFormat="1" ht="15">
      <c r="B23" s="48"/>
      <c r="C23" s="233" t="s">
        <v>245</v>
      </c>
      <c r="D23" s="8"/>
      <c r="E23" s="8"/>
      <c r="F23" s="8"/>
      <c r="G23" s="8"/>
      <c r="H23" s="15">
        <v>803</v>
      </c>
      <c r="I23" s="7"/>
      <c r="K23" s="8"/>
      <c r="L23" s="15"/>
      <c r="M23" s="15"/>
      <c r="N23" s="35"/>
      <c r="R23" s="1" t="s">
        <v>72</v>
      </c>
    </row>
    <row r="24" spans="2:14" s="1" customFormat="1" ht="15">
      <c r="B24" s="48" t="s">
        <v>341</v>
      </c>
      <c r="C24" s="233" t="s">
        <v>323</v>
      </c>
      <c r="D24" s="8"/>
      <c r="E24" s="8"/>
      <c r="F24" s="8"/>
      <c r="G24" s="8"/>
      <c r="H24" s="15">
        <v>400</v>
      </c>
      <c r="I24" s="7" t="s">
        <v>324</v>
      </c>
      <c r="J24" s="8" t="s">
        <v>342</v>
      </c>
      <c r="L24" s="15"/>
      <c r="M24" s="15"/>
      <c r="N24" s="35"/>
    </row>
    <row r="25" spans="2:13" ht="15">
      <c r="B25" s="48"/>
      <c r="C25" s="233" t="s">
        <v>329</v>
      </c>
      <c r="D25" s="191"/>
      <c r="E25" s="191"/>
      <c r="F25" s="191"/>
      <c r="G25" s="191"/>
      <c r="H25" s="15">
        <v>100</v>
      </c>
      <c r="K25" s="8"/>
      <c r="L25" s="15"/>
      <c r="M25" s="15"/>
    </row>
    <row r="26" spans="2:13" ht="15">
      <c r="B26" s="48"/>
      <c r="C26" s="233" t="s">
        <v>102</v>
      </c>
      <c r="D26" s="262"/>
      <c r="E26" s="262"/>
      <c r="F26" s="262"/>
      <c r="G26" s="262"/>
      <c r="H26" s="15">
        <v>852</v>
      </c>
      <c r="M26" s="15"/>
    </row>
    <row r="27" spans="2:13" ht="15">
      <c r="B27" s="48"/>
      <c r="C27" s="233" t="s">
        <v>112</v>
      </c>
      <c r="D27" s="191"/>
      <c r="E27" s="191"/>
      <c r="F27" s="191"/>
      <c r="G27" s="191"/>
      <c r="H27" s="15">
        <v>600</v>
      </c>
      <c r="K27" s="8"/>
      <c r="L27" s="15"/>
      <c r="M27" s="15"/>
    </row>
    <row r="28" spans="2:13" ht="15">
      <c r="B28" s="48"/>
      <c r="C28" s="233" t="s">
        <v>125</v>
      </c>
      <c r="D28" s="191"/>
      <c r="E28" s="191"/>
      <c r="F28" s="191"/>
      <c r="G28" s="191"/>
      <c r="H28" s="15">
        <v>0</v>
      </c>
      <c r="K28" s="8"/>
      <c r="L28" s="15"/>
      <c r="M28" s="15"/>
    </row>
    <row r="29" spans="2:13" ht="15">
      <c r="B29" s="48"/>
      <c r="C29" s="233" t="s">
        <v>77</v>
      </c>
      <c r="D29" s="191"/>
      <c r="E29" s="191"/>
      <c r="F29" s="191"/>
      <c r="G29" s="191"/>
      <c r="H29" s="15">
        <v>0</v>
      </c>
      <c r="K29" s="8"/>
      <c r="L29" s="15"/>
      <c r="M29" s="15"/>
    </row>
    <row r="30" spans="2:20" ht="15">
      <c r="B30" s="48"/>
      <c r="C30" s="233" t="s">
        <v>1</v>
      </c>
      <c r="D30" s="191"/>
      <c r="E30" s="191"/>
      <c r="F30" s="191"/>
      <c r="G30" s="191"/>
      <c r="H30" s="15">
        <v>0</v>
      </c>
      <c r="K30" s="8"/>
      <c r="L30" s="15"/>
      <c r="M30" s="15"/>
      <c r="T30" s="1" t="s">
        <v>124</v>
      </c>
    </row>
    <row r="31" spans="2:13" ht="15">
      <c r="B31" s="48"/>
      <c r="C31" s="233" t="s">
        <v>127</v>
      </c>
      <c r="D31" s="191"/>
      <c r="E31" s="191"/>
      <c r="F31" s="191"/>
      <c r="G31" s="191"/>
      <c r="H31" s="15">
        <v>50</v>
      </c>
      <c r="K31" s="8"/>
      <c r="L31" s="15"/>
      <c r="M31" s="15"/>
    </row>
    <row r="32" spans="2:13" ht="15">
      <c r="B32" s="48"/>
      <c r="C32" s="233" t="s">
        <v>110</v>
      </c>
      <c r="D32" s="191"/>
      <c r="E32" s="191"/>
      <c r="F32" s="191"/>
      <c r="G32" s="191"/>
      <c r="H32" s="15">
        <v>0</v>
      </c>
      <c r="K32" s="8"/>
      <c r="L32" s="15"/>
      <c r="M32" s="15"/>
    </row>
    <row r="33" spans="2:13" ht="15">
      <c r="B33" s="48"/>
      <c r="C33" s="233" t="s">
        <v>128</v>
      </c>
      <c r="D33" s="191"/>
      <c r="E33" s="191"/>
      <c r="F33" s="191"/>
      <c r="G33" s="191"/>
      <c r="H33" s="15">
        <v>0</v>
      </c>
      <c r="K33" s="8"/>
      <c r="L33" s="15"/>
      <c r="M33" s="15"/>
    </row>
    <row r="34" spans="2:13" ht="15">
      <c r="B34" s="48"/>
      <c r="C34" s="246" t="s">
        <v>113</v>
      </c>
      <c r="D34" s="191"/>
      <c r="E34" s="191"/>
      <c r="F34" s="191"/>
      <c r="G34" s="191"/>
      <c r="H34" s="15">
        <v>0</v>
      </c>
      <c r="K34" s="8"/>
      <c r="L34" s="15"/>
      <c r="M34" s="15"/>
    </row>
    <row r="35" spans="2:13" ht="15">
      <c r="B35" s="48"/>
      <c r="C35" s="233" t="s">
        <v>130</v>
      </c>
      <c r="D35" s="191"/>
      <c r="E35" s="191"/>
      <c r="F35" s="191"/>
      <c r="G35" s="191"/>
      <c r="H35" s="15">
        <v>37.5</v>
      </c>
      <c r="K35" s="8"/>
      <c r="L35" s="15"/>
      <c r="M35" s="15"/>
    </row>
    <row r="36" spans="2:13" ht="15">
      <c r="B36" s="48"/>
      <c r="C36" s="233" t="s">
        <v>251</v>
      </c>
      <c r="D36" s="190"/>
      <c r="E36" s="191"/>
      <c r="F36" s="191"/>
      <c r="G36" s="191"/>
      <c r="H36" s="15">
        <v>430.26</v>
      </c>
      <c r="K36" s="8"/>
      <c r="L36" s="15"/>
      <c r="M36" s="15"/>
    </row>
    <row r="37" spans="2:13" ht="15">
      <c r="B37" s="48"/>
      <c r="C37" s="233" t="s">
        <v>252</v>
      </c>
      <c r="D37" s="190"/>
      <c r="E37" s="191"/>
      <c r="F37" s="191"/>
      <c r="G37" s="191"/>
      <c r="H37" s="15">
        <v>0</v>
      </c>
      <c r="K37" s="8"/>
      <c r="L37" s="15"/>
      <c r="M37" s="15"/>
    </row>
    <row r="38" spans="2:13" ht="15">
      <c r="B38" s="48"/>
      <c r="C38" s="233" t="s">
        <v>73</v>
      </c>
      <c r="D38" s="190"/>
      <c r="E38" s="191"/>
      <c r="F38" s="191"/>
      <c r="G38" s="191"/>
      <c r="H38" s="15">
        <v>0</v>
      </c>
      <c r="K38" s="8"/>
      <c r="L38" s="15"/>
      <c r="M38" s="15"/>
    </row>
    <row r="39" spans="2:13" ht="15">
      <c r="B39" s="48"/>
      <c r="C39" s="233" t="s">
        <v>132</v>
      </c>
      <c r="D39" s="190"/>
      <c r="E39" s="191"/>
      <c r="F39" s="191"/>
      <c r="G39" s="191"/>
      <c r="H39" s="15">
        <v>1426.68</v>
      </c>
      <c r="K39" s="8"/>
      <c r="L39" s="15"/>
      <c r="M39" s="15"/>
    </row>
    <row r="40" spans="2:13" ht="15">
      <c r="B40" s="48"/>
      <c r="C40" s="233" t="s">
        <v>134</v>
      </c>
      <c r="D40" s="190"/>
      <c r="E40" s="191"/>
      <c r="F40" s="191"/>
      <c r="G40" s="191"/>
      <c r="H40" s="15">
        <v>183.75</v>
      </c>
      <c r="K40" s="8"/>
      <c r="L40" s="15"/>
      <c r="M40" s="15"/>
    </row>
    <row r="41" spans="2:13" ht="15">
      <c r="B41" s="48"/>
      <c r="C41" s="233" t="s">
        <v>135</v>
      </c>
      <c r="D41" s="190"/>
      <c r="E41" s="191"/>
      <c r="F41" s="191"/>
      <c r="G41" s="191"/>
      <c r="H41" s="15">
        <v>0</v>
      </c>
      <c r="K41" s="8"/>
      <c r="L41" s="15"/>
      <c r="M41" s="15"/>
    </row>
    <row r="42" spans="2:13" ht="15">
      <c r="B42" s="48"/>
      <c r="C42" s="233" t="s">
        <v>136</v>
      </c>
      <c r="D42" s="190"/>
      <c r="E42" s="191"/>
      <c r="F42" s="191"/>
      <c r="G42" s="191"/>
      <c r="H42" s="15">
        <v>0</v>
      </c>
      <c r="K42" s="8"/>
      <c r="L42" s="15"/>
      <c r="M42" s="15"/>
    </row>
    <row r="43" spans="2:13" ht="15">
      <c r="B43" s="48"/>
      <c r="C43" s="233" t="s">
        <v>2</v>
      </c>
      <c r="D43" s="190" t="s">
        <v>124</v>
      </c>
      <c r="E43" s="191"/>
      <c r="F43" s="191"/>
      <c r="G43" s="191"/>
      <c r="H43" s="15">
        <v>2290</v>
      </c>
      <c r="I43" s="7" t="s">
        <v>355</v>
      </c>
      <c r="K43" s="8"/>
      <c r="L43" s="15"/>
      <c r="M43" s="15"/>
    </row>
    <row r="44" spans="2:14" s="118" customFormat="1" ht="15">
      <c r="B44" s="262"/>
      <c r="C44" s="247" t="s">
        <v>254</v>
      </c>
      <c r="D44" s="248"/>
      <c r="E44" s="262"/>
      <c r="F44" s="262"/>
      <c r="G44" s="262"/>
      <c r="H44" s="15">
        <v>-3492</v>
      </c>
      <c r="I44" s="7"/>
      <c r="K44" s="8"/>
      <c r="L44" s="15"/>
      <c r="M44" s="15"/>
      <c r="N44" s="264"/>
    </row>
    <row r="45" spans="2:14" s="118" customFormat="1" ht="15">
      <c r="B45" s="262"/>
      <c r="C45" s="267" t="s">
        <v>287</v>
      </c>
      <c r="D45" s="262"/>
      <c r="E45" s="262"/>
      <c r="F45" s="262"/>
      <c r="G45" s="268"/>
      <c r="H45" s="269"/>
      <c r="I45" s="153" t="s">
        <v>336</v>
      </c>
      <c r="J45" s="248"/>
      <c r="L45" s="248"/>
      <c r="M45" s="269"/>
      <c r="N45" s="264"/>
    </row>
    <row r="46" spans="2:13" ht="15">
      <c r="B46" s="48"/>
      <c r="C46" s="251"/>
      <c r="D46" s="8"/>
      <c r="E46" s="8"/>
      <c r="F46" s="8"/>
      <c r="G46" s="232"/>
      <c r="H46" s="250"/>
      <c r="I46" s="15">
        <f>SUM(H18:H45)</f>
        <v>4424.93</v>
      </c>
      <c r="J46" s="15"/>
      <c r="K46" s="8"/>
      <c r="M46" s="6"/>
    </row>
    <row r="47" spans="2:14" ht="15">
      <c r="B47" s="48"/>
      <c r="C47" s="8"/>
      <c r="D47" s="8"/>
      <c r="E47" s="8"/>
      <c r="F47" s="8"/>
      <c r="G47" s="8"/>
      <c r="H47" s="15" t="s">
        <v>72</v>
      </c>
      <c r="I47" s="15"/>
      <c r="J47" s="232"/>
      <c r="K47" s="8"/>
      <c r="L47" s="15"/>
      <c r="M47" s="49"/>
      <c r="N47" s="35"/>
    </row>
    <row r="48" spans="2:14" s="241" customFormat="1" ht="17.25">
      <c r="B48" s="119" t="s">
        <v>326</v>
      </c>
      <c r="G48" s="242"/>
      <c r="H48" s="240">
        <f>M14-I46</f>
        <v>20663.35</v>
      </c>
      <c r="I48" s="242"/>
      <c r="M48" s="240"/>
      <c r="N48" s="243"/>
    </row>
    <row r="49" spans="2:13" ht="15">
      <c r="B49" s="8"/>
      <c r="C49" s="8"/>
      <c r="D49" s="8"/>
      <c r="E49" s="8"/>
      <c r="F49" s="8"/>
      <c r="G49" s="15"/>
      <c r="H49" s="15"/>
      <c r="I49" s="15"/>
      <c r="J49" s="8"/>
      <c r="K49" s="234"/>
      <c r="L49" s="15"/>
      <c r="M49" s="10"/>
    </row>
    <row r="50" spans="2:13" ht="15">
      <c r="B50" s="48" t="s">
        <v>327</v>
      </c>
      <c r="C50" s="8"/>
      <c r="D50" s="8"/>
      <c r="E50" s="8"/>
      <c r="F50" s="8"/>
      <c r="G50" s="190"/>
      <c r="H50" s="15"/>
      <c r="I50" s="15"/>
      <c r="J50" s="8"/>
      <c r="K50" s="8"/>
      <c r="L50" s="8"/>
      <c r="M50" s="14"/>
    </row>
    <row r="51" spans="2:13" ht="15">
      <c r="B51" s="48"/>
      <c r="C51" s="8"/>
      <c r="D51" s="8"/>
      <c r="E51" s="8"/>
      <c r="F51" s="8"/>
      <c r="G51" s="15"/>
      <c r="H51" s="15"/>
      <c r="I51" s="15"/>
      <c r="J51" s="8"/>
      <c r="K51" s="8"/>
      <c r="L51" s="15"/>
      <c r="M51" s="14"/>
    </row>
    <row r="52" spans="2:13" ht="15">
      <c r="B52" s="8"/>
      <c r="C52" s="8"/>
      <c r="D52" s="8"/>
      <c r="E52" s="8"/>
      <c r="F52" s="8" t="s">
        <v>5</v>
      </c>
      <c r="G52" s="15">
        <v>100</v>
      </c>
      <c r="H52" s="15"/>
      <c r="I52" s="15"/>
      <c r="J52" s="8"/>
      <c r="K52" s="8"/>
      <c r="L52" s="8"/>
      <c r="M52" s="14"/>
    </row>
    <row r="53" spans="2:13" ht="15">
      <c r="B53" s="8"/>
      <c r="C53" s="8"/>
      <c r="D53" s="8"/>
      <c r="E53" s="8"/>
      <c r="F53" s="8" t="s">
        <v>188</v>
      </c>
      <c r="G53" s="15">
        <f>49*60.75</f>
        <v>2976.75</v>
      </c>
      <c r="H53" s="15" t="s">
        <v>286</v>
      </c>
      <c r="I53" s="15"/>
      <c r="J53" s="8"/>
      <c r="K53" s="8"/>
      <c r="L53" s="15"/>
      <c r="M53" s="14"/>
    </row>
    <row r="54" spans="2:13" ht="15">
      <c r="B54" s="8"/>
      <c r="C54" s="8"/>
      <c r="D54" s="8"/>
      <c r="E54" s="8"/>
      <c r="F54" s="1" t="s">
        <v>332</v>
      </c>
      <c r="G54" s="6">
        <v>0</v>
      </c>
      <c r="H54" s="153" t="s">
        <v>336</v>
      </c>
      <c r="J54" s="8"/>
      <c r="K54" s="8" t="s">
        <v>282</v>
      </c>
      <c r="L54" s="49">
        <f>SUM(G52:G55)</f>
        <v>3076.75</v>
      </c>
      <c r="M54" s="14"/>
    </row>
    <row r="55" spans="2:13" ht="15">
      <c r="B55" s="8"/>
      <c r="C55" s="8"/>
      <c r="D55" s="8"/>
      <c r="E55" s="8"/>
      <c r="F55" s="49"/>
      <c r="G55" s="15"/>
      <c r="H55" s="15"/>
      <c r="I55" s="15"/>
      <c r="J55" s="15"/>
      <c r="K55" s="15"/>
      <c r="L55" s="15"/>
      <c r="M55" s="49">
        <f>M48+L54</f>
        <v>3076.75</v>
      </c>
    </row>
    <row r="56" spans="2:13" ht="15">
      <c r="B56" s="8"/>
      <c r="C56" s="8"/>
      <c r="D56" s="8"/>
      <c r="E56" s="8"/>
      <c r="F56" s="8"/>
      <c r="G56" s="15"/>
      <c r="H56" s="15"/>
      <c r="J56" s="15"/>
      <c r="K56" s="15"/>
      <c r="L56" s="15"/>
      <c r="M56" s="10"/>
    </row>
    <row r="57" spans="2:13" ht="15">
      <c r="B57" s="48" t="s">
        <v>328</v>
      </c>
      <c r="C57" s="8"/>
      <c r="D57" s="8"/>
      <c r="E57" s="8"/>
      <c r="F57" s="8"/>
      <c r="G57" s="15"/>
      <c r="H57" s="15"/>
      <c r="I57" s="15"/>
      <c r="J57" s="15"/>
      <c r="K57" s="15"/>
      <c r="L57" s="15"/>
      <c r="M57" s="10"/>
    </row>
    <row r="58" spans="2:13" ht="15">
      <c r="B58" s="8"/>
      <c r="C58" s="8"/>
      <c r="D58" s="8"/>
      <c r="E58" s="8"/>
      <c r="F58" s="8"/>
      <c r="G58" s="15"/>
      <c r="H58" s="15"/>
      <c r="I58" s="15"/>
      <c r="J58" s="15"/>
      <c r="K58" s="15"/>
      <c r="L58" s="15"/>
      <c r="M58" s="10"/>
    </row>
    <row r="59" spans="2:13" ht="15">
      <c r="B59" s="8"/>
      <c r="C59" s="8"/>
      <c r="D59" s="8"/>
      <c r="E59" s="8"/>
      <c r="F59" s="8" t="s">
        <v>333</v>
      </c>
      <c r="G59" s="15"/>
      <c r="H59" s="15">
        <f>'22-23 budget Jan. mtg '!E35</f>
        <v>30755</v>
      </c>
      <c r="I59" s="49"/>
      <c r="J59" s="15"/>
      <c r="K59" s="234"/>
      <c r="L59" s="15"/>
      <c r="M59" s="10"/>
    </row>
    <row r="60" spans="2:17" ht="15">
      <c r="B60" s="8"/>
      <c r="C60" s="8"/>
      <c r="D60" s="8"/>
      <c r="E60" s="8"/>
      <c r="F60" s="8"/>
      <c r="G60" s="15"/>
      <c r="H60" s="15"/>
      <c r="J60" s="15"/>
      <c r="K60" s="15" t="s">
        <v>283</v>
      </c>
      <c r="L60" s="49">
        <f>SUM(H58:H59)</f>
        <v>30755</v>
      </c>
      <c r="M60" s="14"/>
      <c r="Q60" s="6"/>
    </row>
    <row r="61" spans="2:13" ht="15">
      <c r="B61" s="8"/>
      <c r="C61" s="8"/>
      <c r="D61" s="8"/>
      <c r="E61" s="8"/>
      <c r="F61" s="8"/>
      <c r="G61" s="15"/>
      <c r="H61" s="15"/>
      <c r="I61" s="15"/>
      <c r="J61" s="15"/>
      <c r="K61" s="15"/>
      <c r="L61" s="15"/>
      <c r="M61" s="14"/>
    </row>
    <row r="62" spans="7:14" ht="15">
      <c r="G62" s="15"/>
      <c r="H62" s="15"/>
      <c r="I62" s="15"/>
      <c r="J62" s="8"/>
      <c r="L62" s="49"/>
      <c r="M62" s="49">
        <f>M8+L14-I46+L54-L60</f>
        <v>-7014.9000000000015</v>
      </c>
      <c r="N62" s="35"/>
    </row>
    <row r="63" spans="2:13" ht="15">
      <c r="B63" s="8"/>
      <c r="C63" s="8"/>
      <c r="D63" s="8"/>
      <c r="E63" s="8"/>
      <c r="F63" s="8"/>
      <c r="G63" s="15"/>
      <c r="H63" s="15"/>
      <c r="I63" s="15"/>
      <c r="J63" s="15"/>
      <c r="K63" s="15"/>
      <c r="L63" s="15"/>
      <c r="M63" s="10"/>
    </row>
    <row r="64" spans="2:14" s="228" customFormat="1" ht="22.5">
      <c r="B64" s="235" t="s">
        <v>278</v>
      </c>
      <c r="C64" s="235"/>
      <c r="D64" s="235"/>
      <c r="E64" s="235"/>
      <c r="F64" s="235"/>
      <c r="G64" s="229"/>
      <c r="H64" s="230" t="s">
        <v>279</v>
      </c>
      <c r="I64" s="236">
        <v>15500</v>
      </c>
      <c r="J64" s="237"/>
      <c r="K64" s="83"/>
      <c r="L64" s="226"/>
      <c r="M64" s="110"/>
      <c r="N64" s="227"/>
    </row>
    <row r="65" spans="2:13" ht="15">
      <c r="B65" s="48"/>
      <c r="C65" s="48"/>
      <c r="D65" s="48"/>
      <c r="E65" s="48"/>
      <c r="F65" s="48"/>
      <c r="G65" s="49"/>
      <c r="H65" s="49"/>
      <c r="I65" s="49"/>
      <c r="J65" s="49"/>
      <c r="K65" s="137"/>
      <c r="L65" s="137"/>
      <c r="M65" s="15"/>
    </row>
    <row r="66" spans="2:14" s="119" customFormat="1" ht="17.25">
      <c r="B66" s="119" t="s">
        <v>356</v>
      </c>
      <c r="G66" s="240"/>
      <c r="H66" s="240"/>
      <c r="I66" s="240"/>
      <c r="J66" s="240"/>
      <c r="M66" s="240">
        <f>M62+I64</f>
        <v>8485.099999999999</v>
      </c>
      <c r="N66" s="244"/>
    </row>
    <row r="67" spans="2:13" ht="15">
      <c r="B67" s="8"/>
      <c r="C67" s="8"/>
      <c r="D67" s="8"/>
      <c r="E67" s="8"/>
      <c r="F67" s="49"/>
      <c r="G67" s="15"/>
      <c r="H67" s="15"/>
      <c r="I67" s="15"/>
      <c r="J67" s="8"/>
      <c r="K67" s="234"/>
      <c r="L67" s="49"/>
      <c r="M67" s="15"/>
    </row>
    <row r="68" spans="2:13" ht="15">
      <c r="B68" s="8"/>
      <c r="C68" s="8"/>
      <c r="D68" s="8"/>
      <c r="E68" s="8"/>
      <c r="F68" s="8"/>
      <c r="G68" s="15"/>
      <c r="H68" s="15"/>
      <c r="I68" s="15"/>
      <c r="J68" s="15"/>
      <c r="K68" s="15"/>
      <c r="L68" s="49"/>
      <c r="M68" s="15"/>
    </row>
    <row r="69" spans="2:13" ht="15">
      <c r="B69" s="8"/>
      <c r="C69" s="8"/>
      <c r="D69" s="8"/>
      <c r="E69" s="8"/>
      <c r="F69" s="8"/>
      <c r="G69" s="15"/>
      <c r="H69" s="15"/>
      <c r="I69" s="15"/>
      <c r="J69" s="8"/>
      <c r="K69" s="8"/>
      <c r="L69" s="238"/>
      <c r="M69" s="238"/>
    </row>
    <row r="70" spans="2:13" ht="15">
      <c r="B70" s="48" t="s">
        <v>375</v>
      </c>
      <c r="C70" s="48"/>
      <c r="D70" s="48"/>
      <c r="E70" s="48"/>
      <c r="F70" s="8"/>
      <c r="G70" s="15"/>
      <c r="H70" s="15"/>
      <c r="I70" s="225" t="s">
        <v>273</v>
      </c>
      <c r="J70" s="215"/>
      <c r="K70" s="225" t="s">
        <v>322</v>
      </c>
      <c r="L70" s="222"/>
      <c r="M70" s="238"/>
    </row>
    <row r="71" spans="2:13" ht="15">
      <c r="B71" s="8"/>
      <c r="C71" s="8"/>
      <c r="D71" s="8"/>
      <c r="E71" s="8"/>
      <c r="F71" s="8"/>
      <c r="G71" s="15"/>
      <c r="H71" s="15"/>
      <c r="I71" s="138"/>
      <c r="J71" s="215"/>
      <c r="K71" s="138"/>
      <c r="L71" s="15"/>
      <c r="M71" s="15"/>
    </row>
    <row r="72" spans="2:13" ht="15">
      <c r="B72" s="8" t="s">
        <v>13</v>
      </c>
      <c r="C72" s="8"/>
      <c r="D72" s="8"/>
      <c r="E72" s="8"/>
      <c r="F72" s="8"/>
      <c r="G72" s="15"/>
      <c r="H72" s="15"/>
      <c r="I72" s="15">
        <f>I73*2</f>
        <v>137.71657041314973</v>
      </c>
      <c r="J72" s="8"/>
      <c r="K72" s="15">
        <f>K73*2</f>
        <v>135.13513513513513</v>
      </c>
      <c r="L72" s="15"/>
      <c r="M72" s="15"/>
    </row>
    <row r="73" spans="2:13" ht="15">
      <c r="B73" s="8" t="s">
        <v>14</v>
      </c>
      <c r="C73" s="8"/>
      <c r="D73" s="8"/>
      <c r="E73" s="8"/>
      <c r="F73" s="8"/>
      <c r="G73" s="15"/>
      <c r="H73" s="15"/>
      <c r="I73" s="15">
        <f>I64/225.1</f>
        <v>68.85828520657486</v>
      </c>
      <c r="J73" s="8"/>
      <c r="K73" s="15">
        <f>I64/229.4</f>
        <v>67.56756756756756</v>
      </c>
      <c r="L73" s="15"/>
      <c r="M73" s="15"/>
    </row>
    <row r="74" spans="2:13" ht="15">
      <c r="B74" s="8" t="s">
        <v>15</v>
      </c>
      <c r="C74" s="8"/>
      <c r="D74" s="8"/>
      <c r="E74" s="8"/>
      <c r="F74" s="8"/>
      <c r="G74" s="15"/>
      <c r="H74" s="15"/>
      <c r="I74" s="15">
        <f>I73/3*2</f>
        <v>45.90552347104991</v>
      </c>
      <c r="J74" s="8"/>
      <c r="K74" s="15">
        <f>K73/3*2</f>
        <v>45.04504504504504</v>
      </c>
      <c r="L74" s="8" t="s">
        <v>124</v>
      </c>
      <c r="M74" s="15"/>
    </row>
    <row r="75" spans="2:14" ht="15">
      <c r="B75" s="8"/>
      <c r="C75" s="8"/>
      <c r="D75" s="8"/>
      <c r="E75" s="8"/>
      <c r="F75" s="15"/>
      <c r="G75" s="15"/>
      <c r="H75" s="15"/>
      <c r="I75" s="15"/>
      <c r="J75" s="8"/>
      <c r="K75" s="8"/>
      <c r="L75" s="8"/>
      <c r="M75" s="8"/>
      <c r="N75" s="52"/>
    </row>
    <row r="76" spans="2:13" ht="15">
      <c r="B76" s="8"/>
      <c r="C76" s="8"/>
      <c r="D76" s="8"/>
      <c r="E76" s="8"/>
      <c r="F76" s="8"/>
      <c r="G76" s="15"/>
      <c r="H76" s="15"/>
      <c r="I76" s="15"/>
      <c r="J76" s="8"/>
      <c r="K76" s="8"/>
      <c r="L76" s="8"/>
      <c r="M76" s="10"/>
    </row>
    <row r="77" spans="2:13" ht="15">
      <c r="B77" s="8"/>
      <c r="C77" s="8"/>
      <c r="D77" s="10"/>
      <c r="E77" s="10"/>
      <c r="F77" s="10"/>
      <c r="G77" s="14"/>
      <c r="H77" s="14"/>
      <c r="I77" s="15"/>
      <c r="J77" s="8"/>
      <c r="K77" s="8"/>
      <c r="L77" s="10"/>
      <c r="M77" s="10"/>
    </row>
    <row r="78" spans="2:13" ht="15">
      <c r="B78" s="10"/>
      <c r="C78" s="48"/>
      <c r="D78" s="10"/>
      <c r="E78" s="10"/>
      <c r="F78" s="10"/>
      <c r="G78" s="14"/>
      <c r="H78" s="14"/>
      <c r="I78" s="15"/>
      <c r="J78" s="8"/>
      <c r="K78" s="8"/>
      <c r="L78" s="10"/>
      <c r="M78" s="10"/>
    </row>
    <row r="79" spans="2:20" s="22" customFormat="1" ht="15">
      <c r="B79" s="10"/>
      <c r="C79" s="48"/>
      <c r="D79" s="10"/>
      <c r="E79" s="10"/>
      <c r="F79" s="10"/>
      <c r="G79" s="14"/>
      <c r="H79" s="14"/>
      <c r="I79" s="15"/>
      <c r="J79" s="8"/>
      <c r="K79" s="8"/>
      <c r="L79" s="10"/>
      <c r="M79" s="10"/>
      <c r="O79"/>
      <c r="P79"/>
      <c r="Q79"/>
      <c r="R79"/>
      <c r="S79"/>
      <c r="T79"/>
    </row>
    <row r="80" spans="2:20" s="22" customFormat="1" ht="15">
      <c r="B80" s="10"/>
      <c r="C80" s="48"/>
      <c r="D80" s="10"/>
      <c r="E80" s="10"/>
      <c r="F80" s="10"/>
      <c r="G80" s="14"/>
      <c r="H80" s="14"/>
      <c r="I80" s="15"/>
      <c r="J80" s="8"/>
      <c r="K80" s="8"/>
      <c r="L80" s="10"/>
      <c r="M80" s="10"/>
      <c r="O80"/>
      <c r="P80"/>
      <c r="Q80"/>
      <c r="R80"/>
      <c r="S80"/>
      <c r="T80"/>
    </row>
    <row r="81" spans="2:20" s="22" customFormat="1" ht="15">
      <c r="B81" s="10"/>
      <c r="C81" s="8"/>
      <c r="D81" s="10"/>
      <c r="E81" s="10"/>
      <c r="F81" s="10"/>
      <c r="G81" s="14"/>
      <c r="H81" s="14"/>
      <c r="I81" s="15"/>
      <c r="J81" s="8"/>
      <c r="K81" s="8"/>
      <c r="L81" s="10"/>
      <c r="M81" s="10"/>
      <c r="O81"/>
      <c r="P81"/>
      <c r="Q81"/>
      <c r="R81"/>
      <c r="S81"/>
      <c r="T81"/>
    </row>
    <row r="82" spans="2:20" s="22" customFormat="1" ht="15">
      <c r="B82" s="10"/>
      <c r="C82" s="8"/>
      <c r="D82" s="10"/>
      <c r="E82" s="10"/>
      <c r="F82" s="10"/>
      <c r="G82" s="14"/>
      <c r="H82" s="14"/>
      <c r="I82" s="15"/>
      <c r="J82" s="8"/>
      <c r="K82" s="8"/>
      <c r="L82" s="10"/>
      <c r="M82" s="10"/>
      <c r="O82"/>
      <c r="P82"/>
      <c r="Q82"/>
      <c r="R82"/>
      <c r="S82"/>
      <c r="T82"/>
    </row>
    <row r="83" spans="2:20" s="22" customFormat="1" ht="15">
      <c r="B83" s="8"/>
      <c r="C83" s="8"/>
      <c r="D83" s="8"/>
      <c r="E83" s="8"/>
      <c r="F83" s="8"/>
      <c r="G83" s="15"/>
      <c r="H83" s="15"/>
      <c r="I83" s="15"/>
      <c r="J83" s="8"/>
      <c r="K83" s="8"/>
      <c r="L83" s="8"/>
      <c r="M83" s="8"/>
      <c r="O83"/>
      <c r="P83"/>
      <c r="Q83"/>
      <c r="R83"/>
      <c r="S83"/>
      <c r="T83"/>
    </row>
    <row r="84" spans="2:20" s="22" customFormat="1" ht="15">
      <c r="B84" s="8"/>
      <c r="C84" s="8"/>
      <c r="D84" s="8"/>
      <c r="E84" s="8"/>
      <c r="F84" s="8"/>
      <c r="G84" s="15"/>
      <c r="H84" s="15"/>
      <c r="I84" s="15"/>
      <c r="J84" s="8"/>
      <c r="K84" s="8"/>
      <c r="L84" s="8"/>
      <c r="M84" s="8"/>
      <c r="O84"/>
      <c r="P84"/>
      <c r="Q84"/>
      <c r="R84"/>
      <c r="S84"/>
      <c r="T84"/>
    </row>
    <row r="85" spans="2:20" s="22" customFormat="1" ht="15">
      <c r="B85" s="8"/>
      <c r="C85" s="8"/>
      <c r="D85" s="8"/>
      <c r="E85" s="8"/>
      <c r="F85" s="8"/>
      <c r="G85" s="15"/>
      <c r="H85" s="15"/>
      <c r="I85" s="15"/>
      <c r="J85" s="8"/>
      <c r="K85" s="8"/>
      <c r="L85" s="8"/>
      <c r="M85" s="8"/>
      <c r="O85"/>
      <c r="P85"/>
      <c r="Q85"/>
      <c r="R85"/>
      <c r="S85"/>
      <c r="T85"/>
    </row>
    <row r="86" spans="2:20" s="22" customFormat="1" ht="15">
      <c r="B86" s="8"/>
      <c r="C86" s="8"/>
      <c r="D86" s="8"/>
      <c r="E86" s="8"/>
      <c r="F86" s="8"/>
      <c r="G86" s="15"/>
      <c r="H86" s="15"/>
      <c r="I86" s="15"/>
      <c r="J86" s="8"/>
      <c r="K86" s="8"/>
      <c r="L86" s="8"/>
      <c r="M86" s="8"/>
      <c r="O86"/>
      <c r="P86"/>
      <c r="Q86"/>
      <c r="R86"/>
      <c r="S86"/>
      <c r="T86"/>
    </row>
    <row r="87" spans="2:20" s="22" customFormat="1" ht="15">
      <c r="B87" s="8"/>
      <c r="C87" s="8"/>
      <c r="D87" s="8"/>
      <c r="E87" s="8"/>
      <c r="F87" s="8"/>
      <c r="G87" s="15"/>
      <c r="H87" s="15"/>
      <c r="I87" s="15"/>
      <c r="J87" s="8"/>
      <c r="K87" s="8"/>
      <c r="L87" s="8"/>
      <c r="M87" s="8"/>
      <c r="O87"/>
      <c r="P87"/>
      <c r="Q87"/>
      <c r="R87"/>
      <c r="S87"/>
      <c r="T87"/>
    </row>
    <row r="88" spans="2:20" s="22" customFormat="1" ht="12.75">
      <c r="B88" s="1"/>
      <c r="C88" s="1"/>
      <c r="D88" s="1"/>
      <c r="E88" s="1"/>
      <c r="F88" s="1"/>
      <c r="G88" s="7"/>
      <c r="H88" s="7"/>
      <c r="I88" s="7"/>
      <c r="J88" s="1"/>
      <c r="K88" s="1"/>
      <c r="L88" s="1"/>
      <c r="M88" s="1"/>
      <c r="O88"/>
      <c r="P88"/>
      <c r="Q88"/>
      <c r="R88"/>
      <c r="S88"/>
      <c r="T88"/>
    </row>
    <row r="89" spans="2:20" s="22" customFormat="1" ht="12.75">
      <c r="B89" s="1"/>
      <c r="C89" s="1"/>
      <c r="D89" s="1"/>
      <c r="E89" s="1"/>
      <c r="F89" s="1"/>
      <c r="G89" s="7"/>
      <c r="H89" s="7"/>
      <c r="I89" s="7"/>
      <c r="J89" s="1"/>
      <c r="K89" s="1"/>
      <c r="L89" s="1"/>
      <c r="M89" s="1"/>
      <c r="O89"/>
      <c r="P89"/>
      <c r="Q89"/>
      <c r="R89"/>
      <c r="S89"/>
      <c r="T89"/>
    </row>
  </sheetData>
  <sheetProtection/>
  <printOptions/>
  <pageMargins left="0.2362204724409449" right="0.2362204724409449" top="0" bottom="0.7480314960629921" header="0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CSOPER</dc:creator>
  <cp:keywords/>
  <dc:description/>
  <cp:lastModifiedBy>Magdalen PC</cp:lastModifiedBy>
  <cp:lastPrinted>2022-05-05T08:58:18Z</cp:lastPrinted>
  <dcterms:created xsi:type="dcterms:W3CDTF">2003-04-09T13:58:33Z</dcterms:created>
  <dcterms:modified xsi:type="dcterms:W3CDTF">2022-05-05T09:25:31Z</dcterms:modified>
  <cp:category/>
  <cp:version/>
  <cp:contentType/>
  <cp:contentStatus/>
</cp:coreProperties>
</file>